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HP\Downloads\"/>
    </mc:Choice>
  </mc:AlternateContent>
  <xr:revisionPtr revIDLastSave="0" documentId="13_ncr:1_{890E2449-0B2C-462D-9A07-17E204F8242C}" xr6:coauthVersionLast="47" xr6:coauthVersionMax="47" xr10:uidLastSave="{00000000-0000-0000-0000-000000000000}"/>
  <bookViews>
    <workbookView xWindow="-108" yWindow="-108" windowWidth="23256" windowHeight="12696" activeTab="1" xr2:uid="{00000000-000D-0000-FFFF-FFFF00000000}"/>
  </bookViews>
  <sheets>
    <sheet name="Risk Register" sheetId="1" r:id="rId1"/>
    <sheet name="Dashboard" sheetId="2" r:id="rId2"/>
  </sheets>
  <definedNames>
    <definedName name="NativeTimeline_Review_Date">#N/A</definedName>
    <definedName name="Slicer_Owner">#N/A</definedName>
    <definedName name="Slicer_Residual_Rating">#N/A</definedName>
    <definedName name="Slicer_Risk_Category">#N/A</definedName>
    <definedName name="Slicer_Risk_Rating">#N/A</definedName>
    <definedName name="Slicer_Status">#N/A</definedName>
  </definedNames>
  <calcPr calcId="181029"/>
  <pivotCaches>
    <pivotCache cacheId="13" r:id="rId3"/>
  </pivotCaches>
  <extLst>
    <ext xmlns:x14="http://schemas.microsoft.com/office/spreadsheetml/2009/9/main" uri="{BBE1A952-AA13-448e-AADC-164F8A28A991}">
      <x14:slicerCaches>
        <x14:slicerCache r:id="rId4"/>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9"/>
      </x15:timelineCacheRefs>
    </ext>
  </extLst>
</workbook>
</file>

<file path=xl/calcChain.xml><?xml version="1.0" encoding="utf-8"?>
<calcChain xmlns="http://schemas.openxmlformats.org/spreadsheetml/2006/main">
  <c r="CH113" i="2" l="1"/>
  <c r="CH14" i="2"/>
  <c r="CI14" i="2"/>
  <c r="CH15" i="2"/>
  <c r="CI11" i="2"/>
  <c r="CI13" i="2"/>
  <c r="CH11" i="2"/>
  <c r="CJ14" i="2"/>
  <c r="CC16" i="2"/>
  <c r="CI15" i="2"/>
  <c r="CC15" i="2"/>
  <c r="CI89" i="2"/>
  <c r="CJ102" i="2"/>
  <c r="CI12" i="2"/>
  <c r="CJ12" i="2"/>
  <c r="CG15" i="2"/>
  <c r="CG12" i="2"/>
  <c r="CK15" i="2"/>
  <c r="CJ11" i="2"/>
  <c r="CK11" i="2"/>
  <c r="CG13" i="2"/>
  <c r="CG11" i="2"/>
  <c r="CK13" i="2"/>
  <c r="CC17" i="2"/>
  <c r="CH13" i="2"/>
  <c r="CG14" i="2"/>
  <c r="CH112" i="2"/>
  <c r="CK12" i="2"/>
  <c r="CJ13" i="2"/>
  <c r="CK14" i="2"/>
  <c r="CJ15" i="2"/>
  <c r="CH12" i="2"/>
  <c r="C30" i="2" l="1"/>
  <c r="F27" i="2"/>
  <c r="F30" i="2"/>
  <c r="G29" i="2"/>
  <c r="C29" i="2"/>
  <c r="D28" i="2"/>
  <c r="E27" i="2"/>
  <c r="D29" i="2"/>
  <c r="E30" i="2"/>
  <c r="F29" i="2"/>
  <c r="G28" i="2"/>
  <c r="C28" i="2"/>
  <c r="D27" i="2"/>
  <c r="G30" i="2"/>
  <c r="E28" i="2"/>
  <c r="D30" i="2"/>
  <c r="E29" i="2"/>
  <c r="F28" i="2"/>
  <c r="G27" i="2"/>
  <c r="C27" i="2"/>
  <c r="G26" i="2"/>
  <c r="F26" i="2"/>
  <c r="E26" i="2"/>
  <c r="D26" i="2"/>
  <c r="C26" i="2"/>
  <c r="F103" i="1"/>
  <c r="G103" i="1" s="1"/>
  <c r="K103" i="1"/>
  <c r="L103" i="1" s="1"/>
  <c r="F104" i="1"/>
  <c r="G104" i="1" s="1"/>
  <c r="K104" i="1"/>
  <c r="L104" i="1"/>
  <c r="F105" i="1"/>
  <c r="G105" i="1" s="1"/>
  <c r="K105" i="1"/>
  <c r="L105" i="1"/>
  <c r="F106" i="1"/>
  <c r="G106" i="1" s="1"/>
  <c r="K106" i="1"/>
  <c r="L106" i="1" s="1"/>
  <c r="F107" i="1"/>
  <c r="G107" i="1" s="1"/>
  <c r="K107" i="1"/>
  <c r="L107" i="1" s="1"/>
  <c r="K3" i="1"/>
  <c r="L3" i="1" s="1"/>
  <c r="K4" i="1"/>
  <c r="L4" i="1" s="1"/>
  <c r="K5" i="1"/>
  <c r="L5" i="1" s="1"/>
  <c r="K6" i="1"/>
  <c r="L6" i="1" s="1"/>
  <c r="K7" i="1"/>
  <c r="L7" i="1" s="1"/>
  <c r="K8" i="1"/>
  <c r="L8" i="1" s="1"/>
  <c r="K9" i="1"/>
  <c r="L9" i="1" s="1"/>
  <c r="K10" i="1"/>
  <c r="L10" i="1" s="1"/>
  <c r="K11" i="1"/>
  <c r="L11" i="1" s="1"/>
  <c r="K108" i="1"/>
  <c r="L108" i="1" s="1"/>
  <c r="K109" i="1"/>
  <c r="L109" i="1" s="1"/>
  <c r="K110" i="1"/>
  <c r="L110" i="1" s="1"/>
  <c r="K111" i="1"/>
  <c r="L111" i="1" s="1"/>
  <c r="K112" i="1"/>
  <c r="L112" i="1" s="1"/>
  <c r="K113" i="1"/>
  <c r="L113" i="1" s="1"/>
  <c r="K114" i="1"/>
  <c r="L114" i="1" s="1"/>
  <c r="K115" i="1"/>
  <c r="L115" i="1" s="1"/>
  <c r="K116" i="1"/>
  <c r="L116" i="1" s="1"/>
  <c r="K117" i="1"/>
  <c r="L117" i="1" s="1"/>
  <c r="K118" i="1"/>
  <c r="L118" i="1" s="1"/>
  <c r="K119" i="1"/>
  <c r="L119" i="1" s="1"/>
  <c r="K120" i="1"/>
  <c r="L120" i="1" s="1"/>
  <c r="K121" i="1"/>
  <c r="L121" i="1" s="1"/>
  <c r="K122" i="1"/>
  <c r="L122" i="1" s="1"/>
  <c r="K123" i="1"/>
  <c r="L123" i="1" s="1"/>
  <c r="K124" i="1"/>
  <c r="L124" i="1" s="1"/>
  <c r="K125" i="1"/>
  <c r="L125" i="1" s="1"/>
  <c r="K126" i="1"/>
  <c r="L126" i="1" s="1"/>
  <c r="K127" i="1"/>
  <c r="L127" i="1" s="1"/>
  <c r="K128" i="1"/>
  <c r="L128" i="1" s="1"/>
  <c r="K129" i="1"/>
  <c r="L129" i="1" s="1"/>
  <c r="K130" i="1"/>
  <c r="L130" i="1" s="1"/>
  <c r="K131" i="1"/>
  <c r="L131" i="1" s="1"/>
  <c r="K132" i="1"/>
  <c r="L132" i="1" s="1"/>
  <c r="K133" i="1"/>
  <c r="L133" i="1" s="1"/>
  <c r="K134" i="1"/>
  <c r="L134" i="1" s="1"/>
  <c r="K135" i="1"/>
  <c r="L135" i="1" s="1"/>
  <c r="K136" i="1"/>
  <c r="L136" i="1" s="1"/>
  <c r="K137" i="1"/>
  <c r="L137" i="1" s="1"/>
  <c r="K138" i="1"/>
  <c r="L138" i="1" s="1"/>
  <c r="K139" i="1"/>
  <c r="L139" i="1" s="1"/>
  <c r="K140" i="1"/>
  <c r="L140" i="1" s="1"/>
  <c r="K141" i="1"/>
  <c r="L141" i="1" s="1"/>
  <c r="K142" i="1"/>
  <c r="L142" i="1" s="1"/>
  <c r="K143" i="1"/>
  <c r="L143" i="1" s="1"/>
  <c r="K144" i="1"/>
  <c r="L144" i="1" s="1"/>
  <c r="K145" i="1"/>
  <c r="L145" i="1" s="1"/>
  <c r="K146" i="1"/>
  <c r="L146" i="1" s="1"/>
  <c r="K147" i="1"/>
  <c r="L147" i="1" s="1"/>
  <c r="K148" i="1"/>
  <c r="L148" i="1" s="1"/>
  <c r="K149" i="1"/>
  <c r="L149" i="1" s="1"/>
  <c r="K150" i="1"/>
  <c r="L150" i="1" s="1"/>
  <c r="K151" i="1"/>
  <c r="L151" i="1" s="1"/>
  <c r="K152" i="1"/>
  <c r="L152" i="1" s="1"/>
  <c r="K153" i="1"/>
  <c r="L153" i="1" s="1"/>
  <c r="K154" i="1"/>
  <c r="L154" i="1" s="1"/>
  <c r="K155" i="1"/>
  <c r="L155" i="1" s="1"/>
  <c r="K156" i="1"/>
  <c r="L156" i="1" s="1"/>
  <c r="K157" i="1"/>
  <c r="L157" i="1" s="1"/>
  <c r="K158" i="1"/>
  <c r="L158" i="1" s="1"/>
  <c r="K159" i="1"/>
  <c r="L159" i="1" s="1"/>
  <c r="K160" i="1"/>
  <c r="L160" i="1" s="1"/>
  <c r="K161" i="1"/>
  <c r="L161" i="1" s="1"/>
  <c r="K162" i="1"/>
  <c r="L162" i="1" s="1"/>
  <c r="K163" i="1"/>
  <c r="L163" i="1" s="1"/>
  <c r="K164" i="1"/>
  <c r="L164" i="1" s="1"/>
  <c r="K165" i="1"/>
  <c r="L165" i="1" s="1"/>
  <c r="K166" i="1"/>
  <c r="L166" i="1" s="1"/>
  <c r="K167" i="1"/>
  <c r="L167" i="1" s="1"/>
  <c r="K168" i="1"/>
  <c r="L168" i="1" s="1"/>
  <c r="K169" i="1"/>
  <c r="L169" i="1" s="1"/>
  <c r="K170" i="1"/>
  <c r="L170" i="1" s="1"/>
  <c r="K171" i="1"/>
  <c r="L171" i="1" s="1"/>
  <c r="K2" i="1"/>
  <c r="L2" i="1" s="1"/>
  <c r="F3" i="1"/>
  <c r="G3" i="1" s="1"/>
  <c r="F4" i="1"/>
  <c r="G4" i="1" s="1"/>
  <c r="F5" i="1"/>
  <c r="G5" i="1" s="1"/>
  <c r="F6" i="1"/>
  <c r="G6" i="1" s="1"/>
  <c r="F7" i="1"/>
  <c r="G7" i="1" s="1"/>
  <c r="F8" i="1"/>
  <c r="G8" i="1" s="1"/>
  <c r="F9" i="1"/>
  <c r="G9" i="1" s="1"/>
  <c r="F10" i="1"/>
  <c r="G10" i="1" s="1"/>
  <c r="F11" i="1"/>
  <c r="G11" i="1" s="1"/>
  <c r="F108" i="1"/>
  <c r="G108" i="1" s="1"/>
  <c r="F109" i="1"/>
  <c r="G109" i="1" s="1"/>
  <c r="F110" i="1"/>
  <c r="G110" i="1" s="1"/>
  <c r="F111" i="1"/>
  <c r="G111" i="1" s="1"/>
  <c r="F112" i="1"/>
  <c r="G112" i="1" s="1"/>
  <c r="F113" i="1"/>
  <c r="G113" i="1" s="1"/>
  <c r="F114" i="1"/>
  <c r="G114" i="1" s="1"/>
  <c r="F115" i="1"/>
  <c r="G115" i="1" s="1"/>
  <c r="F116" i="1"/>
  <c r="G116" i="1" s="1"/>
  <c r="F117" i="1"/>
  <c r="G117" i="1" s="1"/>
  <c r="F118" i="1"/>
  <c r="G118" i="1" s="1"/>
  <c r="F119" i="1"/>
  <c r="G119" i="1" s="1"/>
  <c r="F120" i="1"/>
  <c r="G120" i="1" s="1"/>
  <c r="F121" i="1"/>
  <c r="G121" i="1" s="1"/>
  <c r="F122" i="1"/>
  <c r="G122" i="1" s="1"/>
  <c r="F123" i="1"/>
  <c r="G123" i="1" s="1"/>
  <c r="F124" i="1"/>
  <c r="G124" i="1" s="1"/>
  <c r="F125" i="1"/>
  <c r="G125" i="1" s="1"/>
  <c r="F126" i="1"/>
  <c r="G126" i="1" s="1"/>
  <c r="F127" i="1"/>
  <c r="G127" i="1" s="1"/>
  <c r="F128" i="1"/>
  <c r="G128" i="1" s="1"/>
  <c r="F129" i="1"/>
  <c r="G129" i="1" s="1"/>
  <c r="F130" i="1"/>
  <c r="G130" i="1" s="1"/>
  <c r="F131" i="1"/>
  <c r="G131" i="1" s="1"/>
  <c r="F132" i="1"/>
  <c r="G132" i="1" s="1"/>
  <c r="F133" i="1"/>
  <c r="G133" i="1" s="1"/>
  <c r="F134" i="1"/>
  <c r="G134" i="1" s="1"/>
  <c r="F135" i="1"/>
  <c r="G135" i="1" s="1"/>
  <c r="F136" i="1"/>
  <c r="G136" i="1" s="1"/>
  <c r="F137" i="1"/>
  <c r="G137" i="1" s="1"/>
  <c r="F138" i="1"/>
  <c r="G138" i="1" s="1"/>
  <c r="F139" i="1"/>
  <c r="G139" i="1" s="1"/>
  <c r="F140" i="1"/>
  <c r="G140" i="1" s="1"/>
  <c r="F141" i="1"/>
  <c r="G141" i="1" s="1"/>
  <c r="F142" i="1"/>
  <c r="G142" i="1" s="1"/>
  <c r="F143" i="1"/>
  <c r="G143" i="1" s="1"/>
  <c r="F144" i="1"/>
  <c r="G144" i="1" s="1"/>
  <c r="F145" i="1"/>
  <c r="G145" i="1" s="1"/>
  <c r="F146" i="1"/>
  <c r="G146" i="1" s="1"/>
  <c r="F147" i="1"/>
  <c r="G147" i="1" s="1"/>
  <c r="F148" i="1"/>
  <c r="G148" i="1" s="1"/>
  <c r="F149" i="1"/>
  <c r="G149" i="1" s="1"/>
  <c r="F150" i="1"/>
  <c r="G150" i="1" s="1"/>
  <c r="F151" i="1"/>
  <c r="G151" i="1" s="1"/>
  <c r="F152" i="1"/>
  <c r="G152" i="1" s="1"/>
  <c r="F153" i="1"/>
  <c r="G153" i="1" s="1"/>
  <c r="F154" i="1"/>
  <c r="G154" i="1" s="1"/>
  <c r="F155" i="1"/>
  <c r="G155" i="1" s="1"/>
  <c r="F156" i="1"/>
  <c r="G156" i="1" s="1"/>
  <c r="F157" i="1"/>
  <c r="G157" i="1" s="1"/>
  <c r="F158" i="1"/>
  <c r="G158" i="1" s="1"/>
  <c r="F159" i="1"/>
  <c r="G159" i="1" s="1"/>
  <c r="F160" i="1"/>
  <c r="G160" i="1" s="1"/>
  <c r="F161" i="1"/>
  <c r="G161" i="1" s="1"/>
  <c r="F162" i="1"/>
  <c r="G162" i="1" s="1"/>
  <c r="F163" i="1"/>
  <c r="G163" i="1" s="1"/>
  <c r="F164" i="1"/>
  <c r="G164" i="1" s="1"/>
  <c r="F165" i="1"/>
  <c r="G165" i="1" s="1"/>
  <c r="F166" i="1"/>
  <c r="G166" i="1" s="1"/>
  <c r="F167" i="1"/>
  <c r="G167" i="1" s="1"/>
  <c r="F168" i="1"/>
  <c r="G168" i="1" s="1"/>
  <c r="F169" i="1"/>
  <c r="G169" i="1" s="1"/>
  <c r="F170" i="1"/>
  <c r="G170" i="1" s="1"/>
  <c r="F171" i="1"/>
  <c r="G171" i="1" s="1"/>
  <c r="F2" i="1"/>
  <c r="G2" i="1" s="1"/>
  <c r="CC31" i="2"/>
  <c r="CC32" i="2"/>
  <c r="CC34" i="2"/>
  <c r="CJ76" i="2"/>
  <c r="CC30" i="2"/>
  <c r="CC25" i="2"/>
  <c r="CC23" i="2"/>
  <c r="CC22" i="2"/>
  <c r="CC28" i="2"/>
  <c r="CC26" i="2"/>
  <c r="CC5" i="2"/>
  <c r="CC21" i="2"/>
  <c r="CC33" i="2"/>
  <c r="CC27" i="2"/>
  <c r="CC24" i="2"/>
  <c r="CC3" i="2"/>
  <c r="CC2" i="2"/>
  <c r="CC4" i="2"/>
  <c r="CD31" i="2" l="1"/>
  <c r="CD32" i="2"/>
  <c r="CD33" i="2"/>
  <c r="CD34" i="2"/>
  <c r="CC11" i="2"/>
  <c r="CC10" i="2"/>
  <c r="CC9" i="2"/>
</calcChain>
</file>

<file path=xl/sharedStrings.xml><?xml version="1.0" encoding="utf-8"?>
<sst xmlns="http://schemas.openxmlformats.org/spreadsheetml/2006/main" count="373" uniqueCount="208">
  <si>
    <t>Risk ID</t>
  </si>
  <si>
    <t>Risk Category</t>
  </si>
  <si>
    <t>Risk Description</t>
  </si>
  <si>
    <t>Likelihood (1–5)</t>
  </si>
  <si>
    <t>Impact (1–5)</t>
  </si>
  <si>
    <t>Risk Score</t>
  </si>
  <si>
    <t>Risk Rating</t>
  </si>
  <si>
    <t>Controls in Place</t>
  </si>
  <si>
    <t>Residual Likelihood</t>
  </si>
  <si>
    <t>Residual Impact</t>
  </si>
  <si>
    <t>Residual Score</t>
  </si>
  <si>
    <t>Residual Rating</t>
  </si>
  <si>
    <t>Owner</t>
  </si>
  <si>
    <t>Mitigation Plan</t>
  </si>
  <si>
    <t>Review Date</t>
  </si>
  <si>
    <t>Risk Register Dashboard</t>
  </si>
  <si>
    <t>R1</t>
  </si>
  <si>
    <t>Phishing attack compromises employee account</t>
  </si>
  <si>
    <t>High</t>
  </si>
  <si>
    <t>Security Lead</t>
  </si>
  <si>
    <t>Medium</t>
  </si>
  <si>
    <t>R2</t>
  </si>
  <si>
    <t>Misconfigured S3 bucket exposes customer data</t>
  </si>
  <si>
    <t>DevOps</t>
  </si>
  <si>
    <t>R3</t>
  </si>
  <si>
    <t>Credential reuse across SaaS tools</t>
  </si>
  <si>
    <t>IT</t>
  </si>
  <si>
    <t>Low</t>
  </si>
  <si>
    <t>R4</t>
  </si>
  <si>
    <t>No endpoint protection on developer laptops</t>
  </si>
  <si>
    <t>R5</t>
  </si>
  <si>
    <t>Insider data misuse by contractor</t>
  </si>
  <si>
    <t>CTO</t>
  </si>
  <si>
    <t>R6</t>
  </si>
  <si>
    <t>Ransomware attack halts operations</t>
  </si>
  <si>
    <t>R7</t>
  </si>
  <si>
    <t>GRC Analyst</t>
  </si>
  <si>
    <t>R8</t>
  </si>
  <si>
    <t>API key leakage in GitHub repo</t>
  </si>
  <si>
    <t>R9</t>
  </si>
  <si>
    <t>DDoS disrupts cloud hosting</t>
  </si>
  <si>
    <t>R10</t>
  </si>
  <si>
    <t>Lack of offboarding process causes lingering access</t>
  </si>
  <si>
    <t>Cybersecurity / Human Risk</t>
  </si>
  <si>
    <t>MFA, email filtering, security awareness baseline training</t>
  </si>
  <si>
    <t>Monthly phishing simulations; quarterly awareness refreshers; implement conditional access policies</t>
  </si>
  <si>
    <t>Cloud Security</t>
  </si>
  <si>
    <t>Default S3 encryption, IAM least privilege, versioning enabled</t>
  </si>
  <si>
    <t>Implement automated S3 configuration scanning (AWS Config); enforce SCPs blocking public buckets</t>
  </si>
  <si>
    <t>Identity &amp; Access Mgmt</t>
  </si>
  <si>
    <t>SSO partially enabled, password policy enforced</t>
  </si>
  <si>
    <t>Enforce full SSO rollout; deploy company-wide password manager; disable local accounts</t>
  </si>
  <si>
    <t>Endpoint / Device Risk</t>
  </si>
  <si>
    <t>OS auto-updates, basic antivirus</t>
  </si>
  <si>
    <t>Deploy EDR across all devices; enforce device compliance policies; block unmanaged laptops</t>
  </si>
  <si>
    <t>Insider Threat</t>
  </si>
  <si>
    <t>RBAC, access logging, contractor NDAs</t>
  </si>
  <si>
    <t>Tighten least privilege; enforce privileged access monitoring; quarterly access reviews</t>
  </si>
  <si>
    <t>Cybersecurity / Ransomware</t>
  </si>
  <si>
    <t>Daily backups, email filtering, AV</t>
  </si>
  <si>
    <t>Implement immutable backups; annual disaster recovery test; EDR behavior monitoring</t>
  </si>
  <si>
    <t>Vendor Security</t>
  </si>
  <si>
    <t>Lack of vendor due diligence for SaaS tools</t>
  </si>
  <si>
    <t>Basic vendor list maintained; ad hoc reviews</t>
  </si>
  <si>
    <t>Formalize vendor risk questionnaire; enforce pre-procurement reviews; track vendor SLAs + SOC2 reports</t>
  </si>
  <si>
    <t>Code / DevOps Risk</t>
  </si>
  <si>
    <t>.gitignore, occasional manual checks</t>
  </si>
  <si>
    <t>Add pre-commit secret scanning; automate key rotation; migrate to GitHub environment secrets</t>
  </si>
  <si>
    <t>Cloud Infrastructure</t>
  </si>
  <si>
    <t>Load balancer in place; basic traffic filtering</t>
  </si>
  <si>
    <t>Enable AWS Shield, CloudFront protection; autoscaling tuning; WAF rules for bad IP ranges</t>
  </si>
  <si>
    <t>Identity Lifecycle</t>
  </si>
  <si>
    <t>Basic HR offboarding checklist</t>
  </si>
  <si>
    <t>Implement automated deprovisioning via HRIS → SSO; quarterly access recertification; disable stale accounts</t>
  </si>
  <si>
    <t>Status</t>
  </si>
  <si>
    <t>Mitigated</t>
  </si>
  <si>
    <t>In Progress</t>
  </si>
  <si>
    <t>Assessed</t>
  </si>
  <si>
    <t>Accepted</t>
  </si>
  <si>
    <t>Total Risks</t>
  </si>
  <si>
    <t>High Risks</t>
  </si>
  <si>
    <t>Medium Risks</t>
  </si>
  <si>
    <t>Low Risks</t>
  </si>
  <si>
    <t>High Residual Risks</t>
  </si>
  <si>
    <t>Medium Residual Risks</t>
  </si>
  <si>
    <t>Low Residual Risks</t>
  </si>
  <si>
    <t>Identified</t>
  </si>
  <si>
    <t>Mitigation Planned</t>
  </si>
  <si>
    <t>Partially Mitigated</t>
  </si>
  <si>
    <t>Closed</t>
  </si>
  <si>
    <t>Count</t>
  </si>
  <si>
    <t>Inherent Rating</t>
  </si>
  <si>
    <t>Likelihood × Impact Heat Map</t>
  </si>
  <si>
    <t>Likelihood</t>
  </si>
  <si>
    <t>Impact</t>
  </si>
  <si>
    <t>R11</t>
  </si>
  <si>
    <t>Unpatched EC2 instances vulnerable to known exploits</t>
  </si>
  <si>
    <t>Missing patch automation</t>
  </si>
  <si>
    <t>Implement Patch Manager automation; enforce monthly patch cadence</t>
  </si>
  <si>
    <t>R12</t>
  </si>
  <si>
    <t>Inactive user accounts remain enabled beyond 90 days</t>
  </si>
  <si>
    <t>Ad hoc account cleanup</t>
  </si>
  <si>
    <t>Implement automated deactivation policy; quarterly access review</t>
  </si>
  <si>
    <t>R13</t>
  </si>
  <si>
    <t>Unauthorized USB storage devices used by staff</t>
  </si>
  <si>
    <t>Basic USB logging</t>
  </si>
  <si>
    <t>Deploy device control; enforce USB restriction policy</t>
  </si>
  <si>
    <t>R14</t>
  </si>
  <si>
    <t>Employee downloading large datasets without approval</t>
  </si>
  <si>
    <t>CloudTrail logs enabled</t>
  </si>
  <si>
    <t>Enable anomaly detection; implement DLP policies</t>
  </si>
  <si>
    <t>R15</t>
  </si>
  <si>
    <t>Network Security</t>
  </si>
  <si>
    <t>Weak Wi-Fi encryption in guest networks</t>
  </si>
  <si>
    <t>WPA2 still in use</t>
  </si>
  <si>
    <t>Network Engineer</t>
  </si>
  <si>
    <t>Upgrade to WPA3; segregate guest VLAN</t>
  </si>
  <si>
    <t>R16</t>
  </si>
  <si>
    <t>Application Security</t>
  </si>
  <si>
    <t>SQL injection risk due to unvalidated inputs</t>
  </si>
  <si>
    <t>Basic WAF rules exist</t>
  </si>
  <si>
    <t>Implement input validation; enable OWASP CRS on WAF</t>
  </si>
  <si>
    <t>R17</t>
  </si>
  <si>
    <t>Backup &amp; Recovery</t>
  </si>
  <si>
    <t>Backups stored in same region as production workloads</t>
  </si>
  <si>
    <t>Daily backups to same AZ</t>
  </si>
  <si>
    <t>Create cross-region backup replication; test DR annually</t>
  </si>
  <si>
    <t>R18</t>
  </si>
  <si>
    <t>Privacy / Data Protection</t>
  </si>
  <si>
    <t>Sensitive data stored without encryption at rest</t>
  </si>
  <si>
    <t>Partial KMS usage</t>
  </si>
  <si>
    <t>Data Privacy Officer</t>
  </si>
  <si>
    <t>Migrate to full AES-256 encryption; enforce encryption policy</t>
  </si>
  <si>
    <t>R19</t>
  </si>
  <si>
    <t>Vendor lacks SOC2 Type II report for critical SaaS tool</t>
  </si>
  <si>
    <t>Basic contract clauses</t>
  </si>
  <si>
    <t>Require SOC2 attestation; conduct vendor risk assessment</t>
  </si>
  <si>
    <t>R20</t>
  </si>
  <si>
    <t>Change Management</t>
  </si>
  <si>
    <t>Unapproved production changes pushed by engineering</t>
  </si>
  <si>
    <t>Manual change log</t>
  </si>
  <si>
    <t>Engineering Lead</t>
  </si>
  <si>
    <t>Implement change approval workflow; enforce CI/CD gates</t>
  </si>
  <si>
    <t>R21</t>
  </si>
  <si>
    <t>Over-provisioned cloud resources increasing cost risk</t>
  </si>
  <si>
    <t>Basic monitoring dashboards</t>
  </si>
  <si>
    <t>Finance</t>
  </si>
  <si>
    <t>Implement cost optimization review; rightsizing policy</t>
  </si>
  <si>
    <t>R22</t>
  </si>
  <si>
    <t>Physical Security</t>
  </si>
  <si>
    <t>Server room access logs not reviewed monthly</t>
  </si>
  <si>
    <t>Card access enabled</t>
  </si>
  <si>
    <t>Facilities</t>
  </si>
  <si>
    <t>Implement monthly access log review SOP</t>
  </si>
  <si>
    <t>R23</t>
  </si>
  <si>
    <t>Staff unaware of secure document handling procedures</t>
  </si>
  <si>
    <t>Basic policy exists</t>
  </si>
  <si>
    <t>Deploy training; enforce classification scheme</t>
  </si>
  <si>
    <t>R24</t>
  </si>
  <si>
    <t>DevOps Security</t>
  </si>
  <si>
    <t>API keys stored in plaintext in build pipelines</t>
  </si>
  <si>
    <t>Some secrets rotated</t>
  </si>
  <si>
    <t>Move secrets to Vault; enforce short-lived tokens</t>
  </si>
  <si>
    <t>R25</t>
  </si>
  <si>
    <t>Third-Party Risk</t>
  </si>
  <si>
    <t>Critical vendor has no business continuity plan</t>
  </si>
  <si>
    <t>Contract clause exists</t>
  </si>
  <si>
    <t>Request BCP docs; integrate vendor into DR testing plan</t>
  </si>
  <si>
    <t>R26</t>
  </si>
  <si>
    <t>Customer portal vulnerable to brute-force attacks</t>
  </si>
  <si>
    <t>Partial rate-limiting</t>
  </si>
  <si>
    <t>Implement MFA; add IP throttling rules</t>
  </si>
  <si>
    <t>R27</t>
  </si>
  <si>
    <t>Firewall rules overly permissive between internal subnets</t>
  </si>
  <si>
    <t>Basic segmentation</t>
  </si>
  <si>
    <t>Refine ACLs; implement zero-trust segmentation</t>
  </si>
  <si>
    <t>R28</t>
  </si>
  <si>
    <t>Cybersecurity Governance</t>
  </si>
  <si>
    <t>Policies not reviewed within required annual cycle</t>
  </si>
  <si>
    <t>Policies exist but outdated</t>
  </si>
  <si>
    <t>CISO</t>
  </si>
  <si>
    <t>Review and update policies; implement version control</t>
  </si>
  <si>
    <t>R29</t>
  </si>
  <si>
    <t>Operational Risk</t>
  </si>
  <si>
    <t>Single point of failure in customer support escalation path</t>
  </si>
  <si>
    <t>Informal SOP</t>
  </si>
  <si>
    <t>Operations Lead</t>
  </si>
  <si>
    <t>Implement redundancy; cross-train staff</t>
  </si>
  <si>
    <t>R30</t>
  </si>
  <si>
    <t>Excessive IAM permissions for service roles (overprivileged)</t>
  </si>
  <si>
    <t>Limited IAM review</t>
  </si>
  <si>
    <t>Implement least privilege; automate IAM reviews</t>
  </si>
  <si>
    <t>Row Labels</t>
  </si>
  <si>
    <t>Grand Total</t>
  </si>
  <si>
    <t>Count of Risk Rating</t>
  </si>
  <si>
    <t>Count of Risk ID</t>
  </si>
  <si>
    <t>Column Labels</t>
  </si>
  <si>
    <t>TOTAL RISKS</t>
  </si>
  <si>
    <t>MEDIUM RISKS</t>
  </si>
  <si>
    <t>LOW RISKS</t>
  </si>
  <si>
    <t>HIGH RISKS</t>
  </si>
  <si>
    <t>2025</t>
  </si>
  <si>
    <t>Qtr1</t>
  </si>
  <si>
    <t>Mar</t>
  </si>
  <si>
    <t>Top Risks</t>
  </si>
  <si>
    <t>Score</t>
  </si>
  <si>
    <r>
      <rPr>
        <b/>
        <sz val="11"/>
        <color theme="1"/>
        <rFont val="Calibri"/>
        <family val="2"/>
        <scheme val="minor"/>
      </rPr>
      <t>Instructions</t>
    </r>
    <r>
      <rPr>
        <sz val="11"/>
        <color theme="1"/>
        <rFont val="Calibri"/>
        <family val="2"/>
        <scheme val="minor"/>
      </rPr>
      <t xml:space="preserve">
Use the slicers on the right to filter risks by date, owner, status, rating, or category
All charts and metrics update automatically
Do not edit pivot tables or hidden helper cells
To add or update risks, use the Risk Register tab only</t>
    </r>
  </si>
  <si>
    <t>How to Use This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</si>
</sst>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9">
    <font>
      <sz val="11"/>
      <color theme="1"/>
      <name val="Calibri"/>
      <family val="2"/>
      <scheme val="minor"/>
    </font>
    <font>
      <b/>
      <sz val="11"/>
      <name val="Calibri"/>
    </font>
    <font>
      <b/>
      <sz val="11"/>
      <color theme="1"/>
      <name val="Calibri"/>
      <family val="2"/>
      <scheme val="minor"/>
    </font>
    <font>
      <sz val="11"/>
      <color theme="0"/>
      <name val="Calibri"/>
      <family val="2"/>
      <scheme val="minor"/>
    </font>
    <font>
      <b/>
      <u/>
      <sz val="22"/>
      <name val="Calibri"/>
      <family val="2"/>
    </font>
    <font>
      <b/>
      <sz val="14"/>
      <color theme="1"/>
      <name val="Calibri"/>
      <family val="2"/>
      <scheme val="minor"/>
    </font>
    <font>
      <sz val="10"/>
      <color theme="1"/>
      <name val="Arial Unicode MS"/>
    </font>
    <font>
      <b/>
      <sz val="12"/>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D9E1F2"/>
        <bgColor rgb="FFD9E1F2"/>
      </patternFill>
    </fill>
    <fill>
      <patternFill patternType="solid">
        <fgColor theme="4"/>
      </patternFill>
    </fill>
    <fill>
      <patternFill patternType="solid">
        <fgColor theme="4"/>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2">
    <xf numFmtId="0" fontId="0" fillId="0" borderId="0"/>
    <xf numFmtId="0" fontId="3" fillId="3" borderId="0" applyNumberFormat="0" applyBorder="0" applyAlignment="0" applyProtection="0"/>
  </cellStyleXfs>
  <cellXfs count="40">
    <xf numFmtId="0" fontId="0" fillId="0" borderId="0" xfId="0"/>
    <xf numFmtId="0" fontId="1" fillId="2" borderId="0" xfId="0" applyFont="1" applyFill="1"/>
    <xf numFmtId="0" fontId="0" fillId="0" borderId="0" xfId="0" applyAlignment="1">
      <alignment vertical="center" wrapText="1"/>
    </xf>
    <xf numFmtId="164" fontId="1" fillId="2" borderId="0" xfId="0" applyNumberFormat="1" applyFont="1" applyFill="1"/>
    <xf numFmtId="164" fontId="0" fillId="0" borderId="0" xfId="0" applyNumberFormat="1" applyAlignment="1">
      <alignment vertical="center" wrapText="1"/>
    </xf>
    <xf numFmtId="164" fontId="0" fillId="0" borderId="0" xfId="0" applyNumberFormat="1"/>
    <xf numFmtId="0" fontId="0" fillId="4" borderId="0" xfId="0" applyFill="1"/>
    <xf numFmtId="0" fontId="3" fillId="4" borderId="1" xfId="1" applyFill="1" applyBorder="1"/>
    <xf numFmtId="0" fontId="0" fillId="4" borderId="1" xfId="0" applyFill="1" applyBorder="1"/>
    <xf numFmtId="0" fontId="3" fillId="4" borderId="0" xfId="1" applyFill="1" applyBorder="1"/>
    <xf numFmtId="0" fontId="6" fillId="4" borderId="0" xfId="0" applyFont="1" applyFill="1" applyAlignment="1">
      <alignment vertical="center" wrapText="1"/>
    </xf>
    <xf numFmtId="0" fontId="5" fillId="4" borderId="0" xfId="0" applyFont="1" applyFill="1"/>
    <xf numFmtId="0" fontId="2" fillId="4" borderId="0" xfId="0" applyFont="1" applyFill="1" applyAlignment="1">
      <alignment horizontal="center" vertical="center" wrapText="1"/>
    </xf>
    <xf numFmtId="0" fontId="0" fillId="4" borderId="0" xfId="0" applyFill="1" applyAlignment="1">
      <alignment vertical="center" wrapText="1"/>
    </xf>
    <xf numFmtId="0" fontId="2" fillId="4" borderId="0" xfId="0" applyFont="1" applyFill="1" applyAlignment="1">
      <alignment vertical="center" wrapText="1"/>
    </xf>
    <xf numFmtId="0" fontId="7" fillId="4" borderId="0" xfId="0" applyFont="1" applyFill="1"/>
    <xf numFmtId="0" fontId="2" fillId="4" borderId="0" xfId="0" applyFont="1" applyFill="1"/>
    <xf numFmtId="0" fontId="0" fillId="0" borderId="0" xfId="0" applyAlignment="1">
      <alignment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2" fillId="0" borderId="0" xfId="0" pivotButton="1" applyFont="1"/>
    <xf numFmtId="0" fontId="8" fillId="0" borderId="0" xfId="0" pivotButton="1" applyFont="1"/>
    <xf numFmtId="0" fontId="8" fillId="0" borderId="0" xfId="0" applyFont="1"/>
    <xf numFmtId="0" fontId="2" fillId="0" borderId="0" xfId="0" applyFont="1"/>
    <xf numFmtId="0" fontId="0" fillId="0" borderId="0" xfId="0" applyAlignment="1">
      <alignment horizontal="center"/>
    </xf>
    <xf numFmtId="0" fontId="4" fillId="4" borderId="0" xfId="0" applyFont="1" applyFill="1" applyAlignment="1">
      <alignment horizontal="center"/>
    </xf>
    <xf numFmtId="0" fontId="2" fillId="4" borderId="0" xfId="0" applyFont="1" applyFill="1" applyAlignment="1">
      <alignment horizontal="right" vertical="center" textRotation="90"/>
    </xf>
    <xf numFmtId="0" fontId="0" fillId="0" borderId="0" xfId="0" applyNumberFormat="1"/>
    <xf numFmtId="0" fontId="0" fillId="0" borderId="0" xfId="0" applyNumberFormat="1" applyAlignment="1">
      <alignment horizontal="center"/>
    </xf>
    <xf numFmtId="0" fontId="0" fillId="0" borderId="0" xfId="0" applyAlignment="1" applyProtection="1">
      <alignment vertical="center" wrapText="1"/>
      <protection locked="0"/>
    </xf>
    <xf numFmtId="0" fontId="1" fillId="2" borderId="0" xfId="0" applyFont="1" applyFill="1" applyProtection="1"/>
    <xf numFmtId="0" fontId="0" fillId="0" borderId="0" xfId="0" applyProtection="1"/>
    <xf numFmtId="0" fontId="0" fillId="4" borderId="0" xfId="0" applyFill="1" applyAlignment="1">
      <alignment wrapText="1"/>
    </xf>
  </cellXfs>
  <cellStyles count="2">
    <cellStyle name="Accent1" xfId="1" builtinId="29"/>
    <cellStyle name="Normal" xfId="0" builtinId="0"/>
  </cellStyles>
  <dxfs count="23">
    <dxf>
      <protection locked="1" hidden="0"/>
    </dxf>
    <dxf>
      <protection locked="1" hidden="0"/>
    </dxf>
    <dxf>
      <protection locked="1" hidden="0"/>
    </dxf>
    <dxf>
      <fill>
        <patternFill>
          <bgColor rgb="FFFFFF00"/>
        </patternFill>
      </fill>
    </dxf>
    <dxf>
      <fill>
        <patternFill>
          <bgColor rgb="FFFFC000"/>
        </patternFill>
      </fill>
    </dxf>
    <dxf>
      <fill>
        <patternFill>
          <bgColor theme="3" tint="0.79998168889431442"/>
        </patternFill>
      </fill>
    </dxf>
    <dxf>
      <fill>
        <patternFill>
          <bgColor rgb="FF92D050"/>
        </patternFill>
      </fill>
    </dxf>
    <dxf>
      <fill>
        <patternFill>
          <bgColor theme="0" tint="-0.34998626667073579"/>
        </patternFill>
      </fill>
    </dxf>
    <dxf>
      <fill>
        <patternFill>
          <bgColor rgb="FF00B050"/>
        </patternFill>
      </fill>
    </dxf>
    <dxf>
      <alignment horizontal="center"/>
    </dxf>
    <dxf>
      <alignment horizontal="center"/>
    </dxf>
    <dxf>
      <font>
        <b/>
      </font>
    </dxf>
    <dxf>
      <font>
        <b/>
      </font>
    </dxf>
    <dxf>
      <font>
        <sz val="10"/>
      </font>
    </dxf>
    <dxf>
      <font>
        <sz val="10"/>
      </font>
    </dxf>
    <dxf>
      <font>
        <sz val="10"/>
      </font>
    </dxf>
    <dxf>
      <font>
        <sz val="10"/>
      </font>
    </dxf>
    <dxf>
      <font>
        <sz val="10"/>
      </font>
    </dxf>
    <dxf>
      <font>
        <sz val="10"/>
      </font>
    </dxf>
    <dxf>
      <numFmt numFmtId="164" formatCode="[$-809]dd\ mmmm\ yyyy;@"/>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auto="1"/>
        <name val="Calibri"/>
        <scheme val="none"/>
      </font>
      <fill>
        <patternFill patternType="solid">
          <fgColor rgb="FFD9E1F2"/>
          <bgColor rgb="FFD9E1F2"/>
        </patternFill>
      </fill>
    </dxf>
  </dxfs>
  <tableStyles count="0" defaultTableStyle="TableStyleMedium9" defaultPivotStyle="PivotStyleLight16"/>
  <colors>
    <mruColors>
      <color rgb="FFD9D9D9"/>
      <color rgb="FF5CB85C"/>
      <color rgb="FFF0AD4E"/>
      <color rgb="FFD953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alcChain" Target="calcChain.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tyles" Target="styles.xml"/><Relationship Id="rId5" Type="http://schemas.microsoft.com/office/2007/relationships/slicerCache" Target="slicerCaches/slicerCache2.xml"/><Relationship Id="rId10" Type="http://schemas.openxmlformats.org/officeDocument/2006/relationships/theme" Target="theme/theme1.xml"/><Relationship Id="rId4" Type="http://schemas.microsoft.com/office/2007/relationships/slicerCache" Target="slicerCaches/slicerCache1.xml"/><Relationship Id="rId9" Type="http://schemas.microsoft.com/office/2011/relationships/timelineCache" Target="timelineCaches/timelineCach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Inherent Risk Distribution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Dashboard!$CC$8</c:f>
              <c:strCache>
                <c:ptCount val="1"/>
                <c:pt idx="0">
                  <c:v>Count</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3-0F70-4BD0-BAA3-CB01A1D0EDE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2-0F70-4BD0-BAA3-CB01A1D0EDEE}"/>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1-0F70-4BD0-BAA3-CB01A1D0EDEE}"/>
              </c:ext>
            </c:extLst>
          </c:dPt>
          <c:cat>
            <c:strRef>
              <c:f>Dashboard!$CB$9:$CB$11</c:f>
              <c:strCache>
                <c:ptCount val="3"/>
                <c:pt idx="0">
                  <c:v>High</c:v>
                </c:pt>
                <c:pt idx="1">
                  <c:v>Medium</c:v>
                </c:pt>
                <c:pt idx="2">
                  <c:v>Low</c:v>
                </c:pt>
              </c:strCache>
            </c:strRef>
          </c:cat>
          <c:val>
            <c:numRef>
              <c:f>Dashboard!$CC$9:$CC$11</c:f>
              <c:numCache>
                <c:formatCode>General</c:formatCode>
                <c:ptCount val="3"/>
                <c:pt idx="0">
                  <c:v>5</c:v>
                </c:pt>
                <c:pt idx="1">
                  <c:v>23</c:v>
                </c:pt>
                <c:pt idx="2">
                  <c:v>2</c:v>
                </c:pt>
              </c:numCache>
            </c:numRef>
          </c:val>
          <c:extLst>
            <c:ext xmlns:c16="http://schemas.microsoft.com/office/drawing/2014/chart" uri="{C3380CC4-5D6E-409C-BE32-E72D297353CC}">
              <c16:uniqueId val="{00000000-0F70-4BD0-BAA3-CB01A1D0EDE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NG"/>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bevel/>
    </a:ln>
    <a:effectLst/>
  </c:spPr>
  <c:txPr>
    <a:bodyPr/>
    <a:lstStyle/>
    <a:p>
      <a:pPr>
        <a:defRPr/>
      </a:pPr>
      <a:endParaRPr lang="en-NG"/>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Risk Treatment Status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Dashboard!$CC$20</c:f>
              <c:strCache>
                <c:ptCount val="1"/>
                <c:pt idx="0">
                  <c:v>Count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G"/>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Dashboard!$CB$21:$CB$28</c15:sqref>
                  </c15:fullRef>
                </c:ext>
              </c:extLst>
              <c:f>(Dashboard!$CB$24,Dashboard!$CB$26:$CB$27)</c:f>
              <c:strCache>
                <c:ptCount val="3"/>
                <c:pt idx="0">
                  <c:v>In Progress</c:v>
                </c:pt>
                <c:pt idx="1">
                  <c:v>Mitigated</c:v>
                </c:pt>
                <c:pt idx="2">
                  <c:v>Accepted</c:v>
                </c:pt>
              </c:strCache>
            </c:strRef>
          </c:cat>
          <c:val>
            <c:numRef>
              <c:extLst>
                <c:ext xmlns:c15="http://schemas.microsoft.com/office/drawing/2012/chart" uri="{02D57815-91ED-43cb-92C2-25804820EDAC}">
                  <c15:fullRef>
                    <c15:sqref>Dashboard!$CC$21:$CC$28</c15:sqref>
                  </c15:fullRef>
                </c:ext>
              </c:extLst>
              <c:f>(Dashboard!$CC$24,Dashboard!$CC$26:$CC$27)</c:f>
              <c:numCache>
                <c:formatCode>General</c:formatCode>
                <c:ptCount val="3"/>
                <c:pt idx="0">
                  <c:v>14</c:v>
                </c:pt>
                <c:pt idx="1">
                  <c:v>15</c:v>
                </c:pt>
                <c:pt idx="2">
                  <c:v>1</c:v>
                </c:pt>
              </c:numCache>
            </c:numRef>
          </c:val>
          <c:extLst>
            <c:ext xmlns:c16="http://schemas.microsoft.com/office/drawing/2014/chart" uri="{C3380CC4-5D6E-409C-BE32-E72D297353CC}">
              <c16:uniqueId val="{00000000-E6E7-4876-99BE-9E1A7D70D7FB}"/>
            </c:ext>
          </c:extLst>
        </c:ser>
        <c:dLbls>
          <c:showLegendKey val="0"/>
          <c:showVal val="0"/>
          <c:showCatName val="0"/>
          <c:showSerName val="0"/>
          <c:showPercent val="0"/>
          <c:showBubbleSize val="0"/>
        </c:dLbls>
        <c:gapWidth val="219"/>
        <c:overlap val="-27"/>
        <c:axId val="404243960"/>
        <c:axId val="404243240"/>
      </c:barChart>
      <c:catAx>
        <c:axId val="404243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04243240"/>
        <c:crosses val="autoZero"/>
        <c:auto val="1"/>
        <c:lblAlgn val="ctr"/>
        <c:lblOffset val="100"/>
        <c:noMultiLvlLbl val="0"/>
      </c:catAx>
      <c:valAx>
        <c:axId val="404243240"/>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04243960"/>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Residual Risk After Mitigation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1"/>
        <c:ser>
          <c:idx val="0"/>
          <c:order val="0"/>
          <c:spPr>
            <a:solidFill>
              <a:srgbClr val="FF0000"/>
            </a:solidFill>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C803-486B-AA9A-5AC78E1AC427}"/>
              </c:ext>
            </c:extLst>
          </c:dPt>
          <c:dPt>
            <c:idx val="1"/>
            <c:invertIfNegative val="0"/>
            <c:bubble3D val="0"/>
            <c:spPr>
              <a:solidFill>
                <a:srgbClr val="FFC000"/>
              </a:solidFill>
              <a:ln>
                <a:noFill/>
              </a:ln>
              <a:effectLst/>
            </c:spPr>
            <c:extLst>
              <c:ext xmlns:c16="http://schemas.microsoft.com/office/drawing/2014/chart" uri="{C3380CC4-5D6E-409C-BE32-E72D297353CC}">
                <c16:uniqueId val="{00000002-A92B-453E-9E0B-CBDECADD133C}"/>
              </c:ext>
            </c:extLst>
          </c:dPt>
          <c:dPt>
            <c:idx val="2"/>
            <c:invertIfNegative val="0"/>
            <c:bubble3D val="0"/>
            <c:spPr>
              <a:solidFill>
                <a:srgbClr val="00B050"/>
              </a:solidFill>
              <a:ln>
                <a:noFill/>
              </a:ln>
              <a:effectLst/>
            </c:spPr>
            <c:extLst>
              <c:ext xmlns:c16="http://schemas.microsoft.com/office/drawing/2014/chart" uri="{C3380CC4-5D6E-409C-BE32-E72D297353CC}">
                <c16:uniqueId val="{00000001-A92B-453E-9E0B-CBDECADD133C}"/>
              </c:ext>
            </c:extLst>
          </c:dPt>
          <c:cat>
            <c:strRef>
              <c:f>Dashboard!$CB$15:$CB$17</c:f>
              <c:strCache>
                <c:ptCount val="3"/>
                <c:pt idx="0">
                  <c:v>High Residual Risks</c:v>
                </c:pt>
                <c:pt idx="1">
                  <c:v>Medium Residual Risks</c:v>
                </c:pt>
                <c:pt idx="2">
                  <c:v>Low Residual Risks</c:v>
                </c:pt>
              </c:strCache>
            </c:strRef>
          </c:cat>
          <c:val>
            <c:numRef>
              <c:f>Dashboard!$CC$15:$CC$17</c:f>
              <c:numCache>
                <c:formatCode>General</c:formatCode>
                <c:ptCount val="3"/>
                <c:pt idx="0">
                  <c:v>0</c:v>
                </c:pt>
                <c:pt idx="1">
                  <c:v>13</c:v>
                </c:pt>
                <c:pt idx="2">
                  <c:v>17</c:v>
                </c:pt>
              </c:numCache>
            </c:numRef>
          </c:val>
          <c:extLst>
            <c:ext xmlns:c16="http://schemas.microsoft.com/office/drawing/2014/chart" uri="{C3380CC4-5D6E-409C-BE32-E72D297353CC}">
              <c16:uniqueId val="{00000000-A92B-453E-9E0B-CBDECADD133C}"/>
            </c:ext>
          </c:extLst>
        </c:ser>
        <c:dLbls>
          <c:showLegendKey val="0"/>
          <c:showVal val="0"/>
          <c:showCatName val="0"/>
          <c:showSerName val="0"/>
          <c:showPercent val="0"/>
          <c:showBubbleSize val="0"/>
        </c:dLbls>
        <c:gapWidth val="219"/>
        <c:overlap val="-27"/>
        <c:axId val="546257344"/>
        <c:axId val="546259504"/>
      </c:barChart>
      <c:catAx>
        <c:axId val="54625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46259504"/>
        <c:crosses val="autoZero"/>
        <c:auto val="1"/>
        <c:lblAlgn val="ctr"/>
        <c:lblOffset val="100"/>
        <c:noMultiLvlLbl val="0"/>
      </c:catAx>
      <c:valAx>
        <c:axId val="546259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46257344"/>
        <c:crosses val="autoZero"/>
        <c:crossBetween val="between"/>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1182926</xdr:colOff>
      <xdr:row>21</xdr:row>
      <xdr:rowOff>177453</xdr:rowOff>
    </xdr:from>
    <xdr:to>
      <xdr:col>8</xdr:col>
      <xdr:colOff>20876</xdr:colOff>
      <xdr:row>31</xdr:row>
      <xdr:rowOff>177452</xdr:rowOff>
    </xdr:to>
    <xdr:sp macro="" textlink="">
      <xdr:nvSpPr>
        <xdr:cNvPr id="15" name="Rectangle: Rounded Corners 14">
          <a:extLst>
            <a:ext uri="{FF2B5EF4-FFF2-40B4-BE49-F238E27FC236}">
              <a16:creationId xmlns:a16="http://schemas.microsoft.com/office/drawing/2014/main" id="{FF89D6DA-6FE1-2586-8355-7EE123146046}"/>
            </a:ext>
          </a:extLst>
        </xdr:cNvPr>
        <xdr:cNvSpPr/>
      </xdr:nvSpPr>
      <xdr:spPr>
        <a:xfrm>
          <a:off x="1182926" y="4498932"/>
          <a:ext cx="5132279" cy="2171178"/>
        </a:xfrm>
        <a:prstGeom prst="roundRect">
          <a:avLst/>
        </a:prstGeom>
        <a:noFill/>
        <a:ln>
          <a:solidFill>
            <a:srgbClr val="D9D9D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G" sz="1100"/>
        </a:p>
      </xdr:txBody>
    </xdr:sp>
    <xdr:clientData/>
  </xdr:twoCellAnchor>
  <xdr:twoCellAnchor>
    <xdr:from>
      <xdr:col>0</xdr:col>
      <xdr:colOff>120015</xdr:colOff>
      <xdr:row>8</xdr:row>
      <xdr:rowOff>175260</xdr:rowOff>
    </xdr:from>
    <xdr:to>
      <xdr:col>4</xdr:col>
      <xdr:colOff>32385</xdr:colOff>
      <xdr:row>19</xdr:row>
      <xdr:rowOff>129540</xdr:rowOff>
    </xdr:to>
    <xdr:graphicFrame macro="">
      <xdr:nvGraphicFramePr>
        <xdr:cNvPr id="3" name="Chart 2">
          <a:extLst>
            <a:ext uri="{FF2B5EF4-FFF2-40B4-BE49-F238E27FC236}">
              <a16:creationId xmlns:a16="http://schemas.microsoft.com/office/drawing/2014/main" id="{2B41BD98-E077-CCB8-48ED-2592D8FEB5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6354</xdr:colOff>
      <xdr:row>8</xdr:row>
      <xdr:rowOff>175260</xdr:rowOff>
    </xdr:from>
    <xdr:to>
      <xdr:col>12</xdr:col>
      <xdr:colOff>1416054</xdr:colOff>
      <xdr:row>19</xdr:row>
      <xdr:rowOff>139065</xdr:rowOff>
    </xdr:to>
    <xdr:graphicFrame macro="">
      <xdr:nvGraphicFramePr>
        <xdr:cNvPr id="2" name="Chart 1">
          <a:extLst>
            <a:ext uri="{FF2B5EF4-FFF2-40B4-BE49-F238E27FC236}">
              <a16:creationId xmlns:a16="http://schemas.microsoft.com/office/drawing/2014/main" id="{84B9247D-A5FC-6C72-6FE6-80E7D51039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377504</xdr:colOff>
      <xdr:row>8</xdr:row>
      <xdr:rowOff>164821</xdr:rowOff>
    </xdr:from>
    <xdr:to>
      <xdr:col>17</xdr:col>
      <xdr:colOff>438413</xdr:colOff>
      <xdr:row>19</xdr:row>
      <xdr:rowOff>121006</xdr:rowOff>
    </xdr:to>
    <xdr:graphicFrame macro="">
      <xdr:nvGraphicFramePr>
        <xdr:cNvPr id="4" name="Chart 3">
          <a:extLst>
            <a:ext uri="{FF2B5EF4-FFF2-40B4-BE49-F238E27FC236}">
              <a16:creationId xmlns:a16="http://schemas.microsoft.com/office/drawing/2014/main" id="{E4D343D7-EE2D-BAE2-F96C-E94921C0A0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373545</xdr:colOff>
      <xdr:row>1</xdr:row>
      <xdr:rowOff>171450</xdr:rowOff>
    </xdr:from>
    <xdr:to>
      <xdr:col>2</xdr:col>
      <xdr:colOff>162528</xdr:colOff>
      <xdr:row>6</xdr:row>
      <xdr:rowOff>142875</xdr:rowOff>
    </xdr:to>
    <xdr:sp macro="" textlink="CD31">
      <xdr:nvSpPr>
        <xdr:cNvPr id="8" name="Rectangle: Rounded Corners 7">
          <a:extLst>
            <a:ext uri="{FF2B5EF4-FFF2-40B4-BE49-F238E27FC236}">
              <a16:creationId xmlns:a16="http://schemas.microsoft.com/office/drawing/2014/main" id="{676C8EF3-0D96-B422-2C29-929CFE4ABED6}"/>
            </a:ext>
          </a:extLst>
        </xdr:cNvPr>
        <xdr:cNvSpPr/>
      </xdr:nvSpPr>
      <xdr:spPr>
        <a:xfrm>
          <a:off x="373545" y="552450"/>
          <a:ext cx="2257200" cy="94877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7C92DB0A-2A72-4166-A7AB-6A52374041A9}" type="TxLink">
            <a:rPr lang="en-US" sz="2000" b="1" i="0" u="none" strike="noStrike">
              <a:solidFill>
                <a:schemeClr val="bg1"/>
              </a:solidFill>
              <a:latin typeface="Calibri"/>
              <a:cs typeface="Calibri"/>
            </a:rPr>
            <a:pPr algn="ctr"/>
            <a:t>TOTAL RISKS
 30</a:t>
          </a:fld>
          <a:endParaRPr lang="en-US" sz="2000" b="1">
            <a:solidFill>
              <a:schemeClr val="bg1"/>
            </a:solidFill>
          </a:endParaRPr>
        </a:p>
      </xdr:txBody>
    </xdr:sp>
    <xdr:clientData/>
  </xdr:twoCellAnchor>
  <xdr:twoCellAnchor>
    <xdr:from>
      <xdr:col>3</xdr:col>
      <xdr:colOff>293568</xdr:colOff>
      <xdr:row>1</xdr:row>
      <xdr:rowOff>171450</xdr:rowOff>
    </xdr:from>
    <xdr:to>
      <xdr:col>6</xdr:col>
      <xdr:colOff>314464</xdr:colOff>
      <xdr:row>6</xdr:row>
      <xdr:rowOff>142875</xdr:rowOff>
    </xdr:to>
    <xdr:sp macro="" textlink="$CD$32">
      <xdr:nvSpPr>
        <xdr:cNvPr id="10" name="Rectangle: Rounded Corners 9">
          <a:extLst>
            <a:ext uri="{FF2B5EF4-FFF2-40B4-BE49-F238E27FC236}">
              <a16:creationId xmlns:a16="http://schemas.microsoft.com/office/drawing/2014/main" id="{B90EAFE3-F765-DB19-56D4-AEA9A4B0E467}"/>
            </a:ext>
          </a:extLst>
        </xdr:cNvPr>
        <xdr:cNvSpPr/>
      </xdr:nvSpPr>
      <xdr:spPr>
        <a:xfrm>
          <a:off x="3192481" y="552450"/>
          <a:ext cx="2257200" cy="948773"/>
        </a:xfrm>
        <a:prstGeom prst="roundRect">
          <a:avLst/>
        </a:prstGeom>
        <a:solidFill>
          <a:srgbClr val="D9534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D027D0B5-B041-45EA-A4AE-3DB66E4001EE}" type="TxLink">
            <a:rPr lang="en-US" sz="2000" b="1" i="0" u="none" strike="noStrike">
              <a:solidFill>
                <a:schemeClr val="bg1"/>
              </a:solidFill>
              <a:latin typeface="Calibri"/>
              <a:cs typeface="Calibri"/>
            </a:rPr>
            <a:pPr algn="ctr"/>
            <a:t>HIGH RISKS
 5</a:t>
          </a:fld>
          <a:endParaRPr lang="en-US" sz="2000" b="1" i="0" u="none" strike="noStrike">
            <a:solidFill>
              <a:schemeClr val="bg1"/>
            </a:solidFill>
            <a:latin typeface="Calibri"/>
            <a:cs typeface="Calibri"/>
          </a:endParaRPr>
        </a:p>
      </xdr:txBody>
    </xdr:sp>
    <xdr:clientData/>
  </xdr:twoCellAnchor>
  <xdr:twoCellAnchor>
    <xdr:from>
      <xdr:col>7</xdr:col>
      <xdr:colOff>346113</xdr:colOff>
      <xdr:row>1</xdr:row>
      <xdr:rowOff>171450</xdr:rowOff>
    </xdr:from>
    <xdr:to>
      <xdr:col>11</xdr:col>
      <xdr:colOff>18461</xdr:colOff>
      <xdr:row>6</xdr:row>
      <xdr:rowOff>142875</xdr:rowOff>
    </xdr:to>
    <xdr:sp macro="" textlink="$CD$33">
      <xdr:nvSpPr>
        <xdr:cNvPr id="11" name="Rectangle: Rounded Corners 10">
          <a:extLst>
            <a:ext uri="{FF2B5EF4-FFF2-40B4-BE49-F238E27FC236}">
              <a16:creationId xmlns:a16="http://schemas.microsoft.com/office/drawing/2014/main" id="{64EC36F6-05EE-F723-48C0-25A38600AC06}"/>
            </a:ext>
          </a:extLst>
        </xdr:cNvPr>
        <xdr:cNvSpPr/>
      </xdr:nvSpPr>
      <xdr:spPr>
        <a:xfrm>
          <a:off x="6011417" y="552450"/>
          <a:ext cx="2256522" cy="948773"/>
        </a:xfrm>
        <a:prstGeom prst="roundRect">
          <a:avLst/>
        </a:prstGeom>
        <a:solidFill>
          <a:srgbClr val="F0AD4E"/>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62C21AC6-15EB-468D-A8B8-B5EE0F4E76CF}" type="TxLink">
            <a:rPr lang="en-US" sz="2000" b="1" i="0" u="none" strike="noStrike">
              <a:solidFill>
                <a:schemeClr val="bg1"/>
              </a:solidFill>
              <a:latin typeface="Calibri"/>
              <a:cs typeface="Calibri"/>
            </a:rPr>
            <a:pPr algn="ctr"/>
            <a:t>MEDIUM RISKS
 23</a:t>
          </a:fld>
          <a:endParaRPr lang="en-US" sz="2000" b="1" i="0" u="none" strike="noStrike">
            <a:solidFill>
              <a:schemeClr val="bg1"/>
            </a:solidFill>
            <a:latin typeface="Calibri"/>
            <a:cs typeface="Calibri"/>
          </a:endParaRPr>
        </a:p>
      </xdr:txBody>
    </xdr:sp>
    <xdr:clientData/>
  </xdr:twoCellAnchor>
  <xdr:twoCellAnchor>
    <xdr:from>
      <xdr:col>12</xdr:col>
      <xdr:colOff>447674</xdr:colOff>
      <xdr:row>1</xdr:row>
      <xdr:rowOff>171450</xdr:rowOff>
    </xdr:from>
    <xdr:to>
      <xdr:col>14</xdr:col>
      <xdr:colOff>1131178</xdr:colOff>
      <xdr:row>6</xdr:row>
      <xdr:rowOff>144502</xdr:rowOff>
    </xdr:to>
    <xdr:sp macro="" textlink="$CD$34">
      <xdr:nvSpPr>
        <xdr:cNvPr id="12" name="Rectangle: Rounded Corners 11">
          <a:extLst>
            <a:ext uri="{FF2B5EF4-FFF2-40B4-BE49-F238E27FC236}">
              <a16:creationId xmlns:a16="http://schemas.microsoft.com/office/drawing/2014/main" id="{B0B88B0E-F205-8E6C-8437-149E8A795141}"/>
            </a:ext>
          </a:extLst>
        </xdr:cNvPr>
        <xdr:cNvSpPr/>
      </xdr:nvSpPr>
      <xdr:spPr>
        <a:xfrm>
          <a:off x="8829674" y="552450"/>
          <a:ext cx="2257200" cy="950400"/>
        </a:xfrm>
        <a:prstGeom prst="roundRect">
          <a:avLst/>
        </a:prstGeom>
        <a:solidFill>
          <a:srgbClr val="5CB8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41FA0438-CACE-4BEC-BCA3-A11A3EECC9A9}" type="TxLink">
            <a:rPr lang="en-US" sz="2000" b="1" i="0" u="none" strike="noStrike">
              <a:solidFill>
                <a:schemeClr val="bg1"/>
              </a:solidFill>
              <a:latin typeface="Calibri"/>
              <a:cs typeface="Calibri"/>
            </a:rPr>
            <a:pPr algn="ctr"/>
            <a:t>LOW RISKS
 2</a:t>
          </a:fld>
          <a:endParaRPr lang="en-US" sz="2000" b="1" i="0" u="none" strike="noStrike">
            <a:solidFill>
              <a:schemeClr val="bg1"/>
            </a:solidFill>
            <a:latin typeface="Calibri"/>
            <a:cs typeface="Calibri"/>
          </a:endParaRPr>
        </a:p>
      </xdr:txBody>
    </xdr:sp>
    <xdr:clientData/>
  </xdr:twoCellAnchor>
  <xdr:twoCellAnchor>
    <xdr:from>
      <xdr:col>14</xdr:col>
      <xdr:colOff>1544876</xdr:colOff>
      <xdr:row>2</xdr:row>
      <xdr:rowOff>35751</xdr:rowOff>
    </xdr:from>
    <xdr:to>
      <xdr:col>18</xdr:col>
      <xdr:colOff>501040</xdr:colOff>
      <xdr:row>7</xdr:row>
      <xdr:rowOff>35751</xdr:rowOff>
    </xdr:to>
    <xdr:sp macro="" textlink="CC30">
      <xdr:nvSpPr>
        <xdr:cNvPr id="13" name="Rectangle 12">
          <a:extLst>
            <a:ext uri="{FF2B5EF4-FFF2-40B4-BE49-F238E27FC236}">
              <a16:creationId xmlns:a16="http://schemas.microsoft.com/office/drawing/2014/main" id="{4613E575-626A-37F0-502D-5A04162D527A}"/>
            </a:ext>
          </a:extLst>
        </xdr:cNvPr>
        <xdr:cNvSpPr/>
      </xdr:nvSpPr>
      <xdr:spPr>
        <a:xfrm>
          <a:off x="11513506" y="599422"/>
          <a:ext cx="4018767" cy="939452"/>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200"/>
        </a:p>
      </xdr:txBody>
    </xdr:sp>
    <xdr:clientData/>
  </xdr:twoCellAnchor>
  <xdr:twoCellAnchor editAs="oneCell">
    <xdr:from>
      <xdr:col>22</xdr:col>
      <xdr:colOff>25466</xdr:colOff>
      <xdr:row>15</xdr:row>
      <xdr:rowOff>83506</xdr:rowOff>
    </xdr:from>
    <xdr:to>
      <xdr:col>24</xdr:col>
      <xdr:colOff>396657</xdr:colOff>
      <xdr:row>32</xdr:row>
      <xdr:rowOff>490603</xdr:rowOff>
    </xdr:to>
    <mc:AlternateContent xmlns:mc="http://schemas.openxmlformats.org/markup-compatibility/2006">
      <mc:Choice xmlns:a14="http://schemas.microsoft.com/office/drawing/2010/main" Requires="a14">
        <xdr:graphicFrame macro="">
          <xdr:nvGraphicFramePr>
            <xdr:cNvPr id="16" name="Risk Category">
              <a:extLst>
                <a:ext uri="{FF2B5EF4-FFF2-40B4-BE49-F238E27FC236}">
                  <a16:creationId xmlns:a16="http://schemas.microsoft.com/office/drawing/2014/main" id="{A72EC12E-8B25-E067-C5E1-42E64F3E14F5}"/>
                </a:ext>
              </a:extLst>
            </xdr:cNvPr>
            <xdr:cNvGraphicFramePr/>
          </xdr:nvGraphicFramePr>
          <xdr:xfrm>
            <a:off x="0" y="0"/>
            <a:ext cx="0" cy="0"/>
          </xdr:xfrm>
          <a:graphic>
            <a:graphicData uri="http://schemas.microsoft.com/office/drawing/2010/slicer">
              <sle:slicer xmlns:sle="http://schemas.microsoft.com/office/drawing/2010/slicer" name="Risk Category"/>
            </a:graphicData>
          </a:graphic>
        </xdr:graphicFrame>
      </mc:Choice>
      <mc:Fallback>
        <xdr:sp macro="" textlink="">
          <xdr:nvSpPr>
            <xdr:cNvPr id="0" name=""/>
            <xdr:cNvSpPr>
              <a:spLocks noTextEdit="1"/>
            </xdr:cNvSpPr>
          </xdr:nvSpPr>
          <xdr:spPr>
            <a:xfrm>
              <a:off x="17885493" y="3131506"/>
              <a:ext cx="1582041" cy="3465535"/>
            </a:xfrm>
            <a:prstGeom prst="rect">
              <a:avLst/>
            </a:prstGeom>
            <a:solidFill>
              <a:prstClr val="white"/>
            </a:solidFill>
            <a:ln w="1">
              <a:solidFill>
                <a:prstClr val="green"/>
              </a:solidFill>
            </a:ln>
          </xdr:spPr>
          <xdr:txBody>
            <a:bodyPr vertOverflow="clip" horzOverflow="clip"/>
            <a:lstStyle/>
            <a:p>
              <a:r>
                <a:rPr lang="en-N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115780</xdr:colOff>
      <xdr:row>21</xdr:row>
      <xdr:rowOff>154609</xdr:rowOff>
    </xdr:from>
    <xdr:to>
      <xdr:col>21</xdr:col>
      <xdr:colOff>574109</xdr:colOff>
      <xdr:row>28</xdr:row>
      <xdr:rowOff>177345</xdr:rowOff>
    </xdr:to>
    <mc:AlternateContent xmlns:mc="http://schemas.openxmlformats.org/markup-compatibility/2006" xmlns:a14="http://schemas.microsoft.com/office/drawing/2010/main">
      <mc:Choice Requires="a14">
        <xdr:graphicFrame macro="">
          <xdr:nvGraphicFramePr>
            <xdr:cNvPr id="17" name="Risk Rating">
              <a:extLst>
                <a:ext uri="{FF2B5EF4-FFF2-40B4-BE49-F238E27FC236}">
                  <a16:creationId xmlns:a16="http://schemas.microsoft.com/office/drawing/2014/main" id="{7CE4350B-44E7-5F81-81B0-70CAE03DF166}"/>
                </a:ext>
              </a:extLst>
            </xdr:cNvPr>
            <xdr:cNvGraphicFramePr/>
          </xdr:nvGraphicFramePr>
          <xdr:xfrm>
            <a:off x="0" y="0"/>
            <a:ext cx="0" cy="0"/>
          </xdr:xfrm>
          <a:graphic>
            <a:graphicData uri="http://schemas.microsoft.com/office/drawing/2010/slicer">
              <sle:slicer xmlns:sle="http://schemas.microsoft.com/office/drawing/2010/slicer" name="Risk Rating"/>
            </a:graphicData>
          </a:graphic>
        </xdr:graphicFrame>
      </mc:Choice>
      <mc:Fallback xmlns="">
        <xdr:sp macro="" textlink="">
          <xdr:nvSpPr>
            <xdr:cNvPr id="0" name=""/>
            <xdr:cNvSpPr>
              <a:spLocks noTextEdit="1"/>
            </xdr:cNvSpPr>
          </xdr:nvSpPr>
          <xdr:spPr>
            <a:xfrm>
              <a:off x="16159533" y="4329951"/>
              <a:ext cx="1822900" cy="1348408"/>
            </a:xfrm>
            <a:prstGeom prst="rect">
              <a:avLst/>
            </a:prstGeom>
            <a:solidFill>
              <a:prstClr val="white"/>
            </a:solidFill>
            <a:ln w="1">
              <a:solidFill>
                <a:prstClr val="green"/>
              </a:solidFill>
            </a:ln>
          </xdr:spPr>
          <xdr:txBody>
            <a:bodyPr vertOverflow="clip" horzOverflow="clip"/>
            <a:lstStyle/>
            <a:p>
              <a:r>
                <a:rPr lang="en-N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22</xdr:col>
      <xdr:colOff>12878</xdr:colOff>
      <xdr:row>9</xdr:row>
      <xdr:rowOff>102312</xdr:rowOff>
    </xdr:from>
    <xdr:to>
      <xdr:col>24</xdr:col>
      <xdr:colOff>396658</xdr:colOff>
      <xdr:row>15</xdr:row>
      <xdr:rowOff>1</xdr:rowOff>
    </xdr:to>
    <mc:AlternateContent xmlns:mc="http://schemas.openxmlformats.org/markup-compatibility/2006">
      <mc:Choice xmlns:a14="http://schemas.microsoft.com/office/drawing/2010/main" Requires="a14">
        <xdr:graphicFrame macro="">
          <xdr:nvGraphicFramePr>
            <xdr:cNvPr id="18" name="Residual Rating">
              <a:extLst>
                <a:ext uri="{FF2B5EF4-FFF2-40B4-BE49-F238E27FC236}">
                  <a16:creationId xmlns:a16="http://schemas.microsoft.com/office/drawing/2014/main" id="{0C6CD48F-CB21-D234-CE82-58088D4E9B89}"/>
                </a:ext>
              </a:extLst>
            </xdr:cNvPr>
            <xdr:cNvGraphicFramePr/>
          </xdr:nvGraphicFramePr>
          <xdr:xfrm>
            <a:off x="0" y="0"/>
            <a:ext cx="0" cy="0"/>
          </xdr:xfrm>
          <a:graphic>
            <a:graphicData uri="http://schemas.microsoft.com/office/drawing/2010/slicer">
              <sle:slicer xmlns:sle="http://schemas.microsoft.com/office/drawing/2010/slicer" name="Residual Rating"/>
            </a:graphicData>
          </a:graphic>
        </xdr:graphicFrame>
      </mc:Choice>
      <mc:Fallback>
        <xdr:sp macro="" textlink="">
          <xdr:nvSpPr>
            <xdr:cNvPr id="0" name=""/>
            <xdr:cNvSpPr>
              <a:spLocks noTextEdit="1"/>
            </xdr:cNvSpPr>
          </xdr:nvSpPr>
          <xdr:spPr>
            <a:xfrm>
              <a:off x="17872905" y="1981216"/>
              <a:ext cx="1594630" cy="1066785"/>
            </a:xfrm>
            <a:prstGeom prst="rect">
              <a:avLst/>
            </a:prstGeom>
            <a:solidFill>
              <a:prstClr val="white"/>
            </a:solidFill>
            <a:ln w="1">
              <a:solidFill>
                <a:prstClr val="green"/>
              </a:solidFill>
            </a:ln>
          </xdr:spPr>
          <xdr:txBody>
            <a:bodyPr vertOverflow="clip" horzOverflow="clip"/>
            <a:lstStyle/>
            <a:p>
              <a:r>
                <a:rPr lang="en-N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96718</xdr:colOff>
      <xdr:row>27</xdr:row>
      <xdr:rowOff>175595</xdr:rowOff>
    </xdr:from>
    <xdr:to>
      <xdr:col>21</xdr:col>
      <xdr:colOff>563671</xdr:colOff>
      <xdr:row>32</xdr:row>
      <xdr:rowOff>469727</xdr:rowOff>
    </xdr:to>
    <mc:AlternateContent xmlns:mc="http://schemas.openxmlformats.org/markup-compatibility/2006" xmlns:a14="http://schemas.microsoft.com/office/drawing/2010/main">
      <mc:Choice Requires="a14">
        <xdr:graphicFrame macro="">
          <xdr:nvGraphicFramePr>
            <xdr:cNvPr id="19" name="Status">
              <a:extLst>
                <a:ext uri="{FF2B5EF4-FFF2-40B4-BE49-F238E27FC236}">
                  <a16:creationId xmlns:a16="http://schemas.microsoft.com/office/drawing/2014/main" id="{20B89E6E-2900-59CF-E47C-252830A96B9F}"/>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6140471" y="5655732"/>
              <a:ext cx="1822900" cy="1087447"/>
            </a:xfrm>
            <a:prstGeom prst="rect">
              <a:avLst/>
            </a:prstGeom>
            <a:solidFill>
              <a:prstClr val="white"/>
            </a:solidFill>
            <a:ln w="1">
              <a:solidFill>
                <a:prstClr val="green"/>
              </a:solidFill>
            </a:ln>
          </xdr:spPr>
          <xdr:txBody>
            <a:bodyPr vertOverflow="clip" horzOverflow="clip"/>
            <a:lstStyle/>
            <a:p>
              <a:r>
                <a:rPr lang="en-N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117260</xdr:colOff>
      <xdr:row>9</xdr:row>
      <xdr:rowOff>96322</xdr:rowOff>
    </xdr:from>
    <xdr:to>
      <xdr:col>21</xdr:col>
      <xdr:colOff>594986</xdr:colOff>
      <xdr:row>21</xdr:row>
      <xdr:rowOff>122689</xdr:rowOff>
    </xdr:to>
    <mc:AlternateContent xmlns:mc="http://schemas.openxmlformats.org/markup-compatibility/2006" xmlns:a14="http://schemas.microsoft.com/office/drawing/2010/main">
      <mc:Choice Requires="a14">
        <xdr:graphicFrame macro="">
          <xdr:nvGraphicFramePr>
            <xdr:cNvPr id="20" name="Owner">
              <a:extLst>
                <a:ext uri="{FF2B5EF4-FFF2-40B4-BE49-F238E27FC236}">
                  <a16:creationId xmlns:a16="http://schemas.microsoft.com/office/drawing/2014/main" id="{C8ECCAA2-7357-D1A5-891C-A1E1ACD2911E}"/>
                </a:ext>
              </a:extLst>
            </xdr:cNvPr>
            <xdr:cNvGraphicFramePr/>
          </xdr:nvGraphicFramePr>
          <xdr:xfrm>
            <a:off x="0" y="0"/>
            <a:ext cx="0" cy="0"/>
          </xdr:xfrm>
          <a:graphic>
            <a:graphicData uri="http://schemas.microsoft.com/office/drawing/2010/slicer">
              <sle:slicer xmlns:sle="http://schemas.microsoft.com/office/drawing/2010/slicer" name="Owner"/>
            </a:graphicData>
          </a:graphic>
        </xdr:graphicFrame>
      </mc:Choice>
      <mc:Fallback xmlns="">
        <xdr:sp macro="" textlink="">
          <xdr:nvSpPr>
            <xdr:cNvPr id="0" name=""/>
            <xdr:cNvSpPr>
              <a:spLocks noTextEdit="1"/>
            </xdr:cNvSpPr>
          </xdr:nvSpPr>
          <xdr:spPr>
            <a:xfrm>
              <a:off x="16161013" y="1975226"/>
              <a:ext cx="1822900" cy="2322805"/>
            </a:xfrm>
            <a:prstGeom prst="rect">
              <a:avLst/>
            </a:prstGeom>
            <a:solidFill>
              <a:prstClr val="white"/>
            </a:solidFill>
            <a:ln w="1">
              <a:solidFill>
                <a:prstClr val="green"/>
              </a:solidFill>
            </a:ln>
          </xdr:spPr>
          <xdr:txBody>
            <a:bodyPr vertOverflow="clip" horzOverflow="clip"/>
            <a:lstStyle/>
            <a:p>
              <a:r>
                <a:rPr lang="en-N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14</xdr:col>
      <xdr:colOff>1544877</xdr:colOff>
      <xdr:row>1</xdr:row>
      <xdr:rowOff>177452</xdr:rowOff>
    </xdr:from>
    <xdr:to>
      <xdr:col>18</xdr:col>
      <xdr:colOff>490603</xdr:colOff>
      <xdr:row>4</xdr:row>
      <xdr:rowOff>93945</xdr:rowOff>
    </xdr:to>
    <xdr:sp macro="" textlink="">
      <xdr:nvSpPr>
        <xdr:cNvPr id="5" name="TextBox 4">
          <a:extLst>
            <a:ext uri="{FF2B5EF4-FFF2-40B4-BE49-F238E27FC236}">
              <a16:creationId xmlns:a16="http://schemas.microsoft.com/office/drawing/2014/main" id="{6A9CC528-A527-EA6B-26E8-7FE9E4D64591}"/>
            </a:ext>
          </a:extLst>
        </xdr:cNvPr>
        <xdr:cNvSpPr txBox="1"/>
      </xdr:nvSpPr>
      <xdr:spPr>
        <a:xfrm>
          <a:off x="11513507" y="553233"/>
          <a:ext cx="4008329" cy="480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SUMMARY</a:t>
          </a:r>
          <a:endParaRPr lang="en-NG" sz="1600" b="1"/>
        </a:p>
      </xdr:txBody>
    </xdr:sp>
    <xdr:clientData/>
  </xdr:twoCellAnchor>
  <xdr:twoCellAnchor>
    <xdr:from>
      <xdr:col>14</xdr:col>
      <xdr:colOff>1540702</xdr:colOff>
      <xdr:row>3</xdr:row>
      <xdr:rowOff>135698</xdr:rowOff>
    </xdr:from>
    <xdr:to>
      <xdr:col>18</xdr:col>
      <xdr:colOff>490603</xdr:colOff>
      <xdr:row>7</xdr:row>
      <xdr:rowOff>58455</xdr:rowOff>
    </xdr:to>
    <xdr:sp macro="" textlink="CC30">
      <xdr:nvSpPr>
        <xdr:cNvPr id="6" name="TextBox 5">
          <a:extLst>
            <a:ext uri="{FF2B5EF4-FFF2-40B4-BE49-F238E27FC236}">
              <a16:creationId xmlns:a16="http://schemas.microsoft.com/office/drawing/2014/main" id="{CC6A8519-57E7-9327-C37C-301ED66E19E9}"/>
            </a:ext>
          </a:extLst>
        </xdr:cNvPr>
        <xdr:cNvSpPr txBox="1"/>
      </xdr:nvSpPr>
      <xdr:spPr>
        <a:xfrm>
          <a:off x="11509332" y="887260"/>
          <a:ext cx="4012504" cy="674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F07CA67-DC74-4C74-BE7A-884C54F36317}" type="TxLink">
            <a:rPr lang="en-US" sz="1400" b="0" i="0" u="none" strike="noStrike">
              <a:solidFill>
                <a:srgbClr val="000000"/>
              </a:solidFill>
              <a:latin typeface="Calibri"/>
              <a:cs typeface="Calibri"/>
            </a:rPr>
            <a:pPr/>
            <a:t>There are 30 total risks: 5 high, 0 medium, and 2 low. 15 risks are fully mitigated, 14 in progress.</a:t>
          </a:fld>
          <a:endParaRPr lang="en-NG" sz="1400"/>
        </a:p>
      </xdr:txBody>
    </xdr:sp>
    <xdr:clientData/>
  </xdr:twoCellAnchor>
  <xdr:twoCellAnchor editAs="oneCell">
    <xdr:from>
      <xdr:col>19</xdr:col>
      <xdr:colOff>114840</xdr:colOff>
      <xdr:row>1</xdr:row>
      <xdr:rowOff>146137</xdr:rowOff>
    </xdr:from>
    <xdr:to>
      <xdr:col>24</xdr:col>
      <xdr:colOff>386219</xdr:colOff>
      <xdr:row>9</xdr:row>
      <xdr:rowOff>14614</xdr:rowOff>
    </xdr:to>
    <mc:AlternateContent xmlns:mc="http://schemas.openxmlformats.org/markup-compatibility/2006" xmlns:tsle="http://schemas.microsoft.com/office/drawing/2012/timeslicer">
      <mc:Choice Requires="tsle">
        <xdr:graphicFrame macro="">
          <xdr:nvGraphicFramePr>
            <xdr:cNvPr id="40" name="Review Date">
              <a:extLst>
                <a:ext uri="{FF2B5EF4-FFF2-40B4-BE49-F238E27FC236}">
                  <a16:creationId xmlns:a16="http://schemas.microsoft.com/office/drawing/2014/main" id="{ED38BAEF-63F1-4082-9208-35FD77CDD841}"/>
                </a:ext>
              </a:extLst>
            </xdr:cNvPr>
            <xdr:cNvGraphicFramePr/>
          </xdr:nvGraphicFramePr>
          <xdr:xfrm>
            <a:off x="0" y="0"/>
            <a:ext cx="0" cy="0"/>
          </xdr:xfrm>
          <a:graphic>
            <a:graphicData uri="http://schemas.microsoft.com/office/drawing/2012/timeslicer">
              <tsle:timeslicer name="Review Date"/>
            </a:graphicData>
          </a:graphic>
        </xdr:graphicFrame>
      </mc:Choice>
      <mc:Fallback xmlns="">
        <xdr:sp macro="" textlink="">
          <xdr:nvSpPr>
            <xdr:cNvPr id="0" name=""/>
            <xdr:cNvSpPr>
              <a:spLocks noTextEdit="1"/>
            </xdr:cNvSpPr>
          </xdr:nvSpPr>
          <xdr:spPr>
            <a:xfrm>
              <a:off x="16158593" y="521918"/>
              <a:ext cx="3695177" cy="1371600"/>
            </a:xfrm>
            <a:prstGeom prst="rect">
              <a:avLst/>
            </a:prstGeom>
            <a:solidFill>
              <a:prstClr val="white"/>
            </a:solidFill>
            <a:ln w="1">
              <a:solidFill>
                <a:prstClr val="green"/>
              </a:solidFill>
            </a:ln>
          </xdr:spPr>
          <xdr:txBody>
            <a:bodyPr vertOverflow="clip" horzOverflow="clip"/>
            <a:lstStyle/>
            <a:p>
              <a:r>
                <a:rPr lang="en-NG" sz="1100"/>
                <a:t>Timeline: Works in Excel 2013 or higher. Do not move or resize.</a:t>
              </a:r>
            </a:p>
          </xdr:txBody>
        </xdr:sp>
      </mc:Fallback>
    </mc:AlternateContent>
    <xdr:clientData/>
  </xdr:twoCellAnchor>
  <xdr:twoCellAnchor>
    <xdr:from>
      <xdr:col>19</xdr:col>
      <xdr:colOff>480165</xdr:colOff>
      <xdr:row>32</xdr:row>
      <xdr:rowOff>1022959</xdr:rowOff>
    </xdr:from>
    <xdr:to>
      <xdr:col>23</xdr:col>
      <xdr:colOff>563671</xdr:colOff>
      <xdr:row>32</xdr:row>
      <xdr:rowOff>1242165</xdr:rowOff>
    </xdr:to>
    <xdr:sp macro="" textlink="">
      <xdr:nvSpPr>
        <xdr:cNvPr id="7" name="TextBox 6">
          <a:extLst>
            <a:ext uri="{FF2B5EF4-FFF2-40B4-BE49-F238E27FC236}">
              <a16:creationId xmlns:a16="http://schemas.microsoft.com/office/drawing/2014/main" id="{171C2FA1-B015-7D53-8649-DAF87AA20DE0}"/>
            </a:ext>
          </a:extLst>
        </xdr:cNvPr>
        <xdr:cNvSpPr txBox="1"/>
      </xdr:nvSpPr>
      <xdr:spPr>
        <a:xfrm>
          <a:off x="16523918" y="7129397"/>
          <a:ext cx="2505205" cy="21920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SholaHassan</a:t>
          </a:r>
          <a:endParaRPr lang="en-NG"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ctangle: Rounded Corners 1">
          <a:extLst xmlns:a="http://schemas.openxmlformats.org/drawingml/2006/main">
            <a:ext uri="{FF2B5EF4-FFF2-40B4-BE49-F238E27FC236}">
              <a16:creationId xmlns:a16="http://schemas.microsoft.com/office/drawing/2014/main" id="{230D17A7-2BE6-3474-6622-5D4B3AE83B1E}"/>
            </a:ext>
          </a:extLst>
        </cdr:cNvPr>
        <cdr:cNvSpPr/>
      </cdr:nvSpPr>
      <cdr:spPr>
        <a:xfrm xmlns:a="http://schemas.openxmlformats.org/drawingml/2006/main">
          <a:off x="-120015" y="5715"/>
          <a:ext cx="3476625" cy="2076450"/>
        </a:xfrm>
        <a:prstGeom xmlns:a="http://schemas.openxmlformats.org/drawingml/2006/main" prst="roundRect">
          <a:avLst/>
        </a:prstGeom>
        <a:noFill xmlns:a="http://schemas.openxmlformats.org/drawingml/2006/main"/>
        <a:ln xmlns:a="http://schemas.openxmlformats.org/drawingml/2006/main">
          <a:solidFill>
            <a:srgbClr val="D9D9D9"/>
          </a:solidFill>
        </a:ln>
      </cdr:spPr>
      <cdr:style>
        <a:lnRef xmlns:a="http://schemas.openxmlformats.org/drawingml/2006/main" idx="1">
          <a:schemeClr val="dk1"/>
        </a:lnRef>
        <a:fillRef xmlns:a="http://schemas.openxmlformats.org/drawingml/2006/main" idx="2">
          <a:schemeClr val="dk1"/>
        </a:fillRef>
        <a:effectRef xmlns:a="http://schemas.openxmlformats.org/drawingml/2006/main" idx="1">
          <a:schemeClr val="dk1"/>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en-NG" kern="1200"/>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ctangle: Rounded Corners 1">
          <a:extLst xmlns:a="http://schemas.openxmlformats.org/drawingml/2006/main">
            <a:ext uri="{FF2B5EF4-FFF2-40B4-BE49-F238E27FC236}">
              <a16:creationId xmlns:a16="http://schemas.microsoft.com/office/drawing/2014/main" id="{5F9C331A-04F1-A0F9-C6FB-B97E543D5096}"/>
            </a:ext>
          </a:extLst>
        </cdr:cNvPr>
        <cdr:cNvSpPr/>
      </cdr:nvSpPr>
      <cdr:spPr>
        <a:xfrm xmlns:a="http://schemas.openxmlformats.org/drawingml/2006/main">
          <a:off x="-265747" y="5715"/>
          <a:ext cx="5324475" cy="2076450"/>
        </a:xfrm>
        <a:prstGeom xmlns:a="http://schemas.openxmlformats.org/drawingml/2006/main" prst="roundRect">
          <a:avLst/>
        </a:prstGeom>
        <a:noFill xmlns:a="http://schemas.openxmlformats.org/drawingml/2006/main"/>
        <a:ln xmlns:a="http://schemas.openxmlformats.org/drawingml/2006/main">
          <a:solidFill>
            <a:srgbClr val="D9D9D9"/>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NG" kern="1200"/>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ctangle: Rounded Corners 1">
          <a:extLst xmlns:a="http://schemas.openxmlformats.org/drawingml/2006/main">
            <a:ext uri="{FF2B5EF4-FFF2-40B4-BE49-F238E27FC236}">
              <a16:creationId xmlns:a16="http://schemas.microsoft.com/office/drawing/2014/main" id="{3C4F2C8F-0BED-453C-4022-9402BDB4FFDE}"/>
            </a:ext>
          </a:extLst>
        </cdr:cNvPr>
        <cdr:cNvSpPr/>
      </cdr:nvSpPr>
      <cdr:spPr>
        <a:xfrm xmlns:a="http://schemas.openxmlformats.org/drawingml/2006/main">
          <a:off x="-461010" y="5715"/>
          <a:ext cx="4972050" cy="2076450"/>
        </a:xfrm>
        <a:prstGeom xmlns:a="http://schemas.openxmlformats.org/drawingml/2006/main" prst="roundRect">
          <a:avLst/>
        </a:prstGeom>
        <a:noFill xmlns:a="http://schemas.openxmlformats.org/drawingml/2006/main"/>
        <a:ln xmlns:a="http://schemas.openxmlformats.org/drawingml/2006/main">
          <a:solidFill>
            <a:srgbClr val="D9D9D9"/>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NG" kern="1200"/>
        </a:p>
      </cdr:txBody>
    </cdr:sp>
  </cdr:relSizeAnchor>
</c:userShape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Shola Hassan" refreshedDate="46005.677507175926" missingItemsLimit="0" createdVersion="8" refreshedVersion="8" minRefreshableVersion="3" recordCount="30" xr:uid="{151B47DB-A1B9-4B4C-B1F2-17F70BE67711}">
  <cacheSource type="worksheet">
    <worksheetSource name="Risk_Data"/>
  </cacheSource>
  <cacheFields count="19">
    <cacheField name="Risk ID" numFmtId="0">
      <sharedItems count="30">
        <s v="R1"/>
        <s v="R2"/>
        <s v="R3"/>
        <s v="R4"/>
        <s v="R5"/>
        <s v="R6"/>
        <s v="R7"/>
        <s v="R8"/>
        <s v="R9"/>
        <s v="R10"/>
        <s v="R11"/>
        <s v="R12"/>
        <s v="R13"/>
        <s v="R14"/>
        <s v="R15"/>
        <s v="R16"/>
        <s v="R17"/>
        <s v="R18"/>
        <s v="R19"/>
        <s v="R20"/>
        <s v="R21"/>
        <s v="R22"/>
        <s v="R23"/>
        <s v="R24"/>
        <s v="R25"/>
        <s v="R26"/>
        <s v="R27"/>
        <s v="R28"/>
        <s v="R29"/>
        <s v="R30"/>
      </sharedItems>
    </cacheField>
    <cacheField name="Risk Category" numFmtId="0">
      <sharedItems count="20">
        <s v="Cybersecurity / Human Risk"/>
        <s v="Cloud Security"/>
        <s v="Identity &amp; Access Mgmt"/>
        <s v="Endpoint / Device Risk"/>
        <s v="Insider Threat"/>
        <s v="Cybersecurity / Ransomware"/>
        <s v="Vendor Security"/>
        <s v="Code / DevOps Risk"/>
        <s v="Cloud Infrastructure"/>
        <s v="Identity Lifecycle"/>
        <s v="Network Security"/>
        <s v="Application Security"/>
        <s v="Backup &amp; Recovery"/>
        <s v="Privacy / Data Protection"/>
        <s v="Change Management"/>
        <s v="Physical Security"/>
        <s v="DevOps Security"/>
        <s v="Third-Party Risk"/>
        <s v="Cybersecurity Governance"/>
        <s v="Operational Risk"/>
      </sharedItems>
    </cacheField>
    <cacheField name="Risk Description" numFmtId="0">
      <sharedItems count="30">
        <s v="Phishing attack compromises employee account"/>
        <s v="Misconfigured S3 bucket exposes customer data"/>
        <s v="Credential reuse across SaaS tools"/>
        <s v="No endpoint protection on developer laptops"/>
        <s v="Insider data misuse by contractor"/>
        <s v="Ransomware attack halts operations"/>
        <s v="Lack of vendor due diligence for SaaS tools"/>
        <s v="API key leakage in GitHub repo"/>
        <s v="DDoS disrupts cloud hosting"/>
        <s v="Lack of offboarding process causes lingering access"/>
        <s v="Unpatched EC2 instances vulnerable to known exploits"/>
        <s v="Inactive user accounts remain enabled beyond 90 days"/>
        <s v="Unauthorized USB storage devices used by staff"/>
        <s v="Employee downloading large datasets without approval"/>
        <s v="Weak Wi-Fi encryption in guest networks"/>
        <s v="SQL injection risk due to unvalidated inputs"/>
        <s v="Backups stored in same region as production workloads"/>
        <s v="Sensitive data stored without encryption at rest"/>
        <s v="Vendor lacks SOC2 Type II report for critical SaaS tool"/>
        <s v="Unapproved production changes pushed by engineering"/>
        <s v="Over-provisioned cloud resources increasing cost risk"/>
        <s v="Server room access logs not reviewed monthly"/>
        <s v="Staff unaware of secure document handling procedures"/>
        <s v="API keys stored in plaintext in build pipelines"/>
        <s v="Critical vendor has no business continuity plan"/>
        <s v="Customer portal vulnerable to brute-force attacks"/>
        <s v="Firewall rules overly permissive between internal subnets"/>
        <s v="Policies not reviewed within required annual cycle"/>
        <s v="Single point of failure in customer support escalation path"/>
        <s v="Excessive IAM permissions for service roles (overprivileged)"/>
      </sharedItems>
    </cacheField>
    <cacheField name="Likelihood (1–5)" numFmtId="0">
      <sharedItems containsSemiMixedTypes="0" containsString="0" containsNumber="1" containsInteger="1" minValue="1" maxValue="4" count="4">
        <n v="4"/>
        <n v="3"/>
        <n v="2"/>
        <n v="1"/>
      </sharedItems>
    </cacheField>
    <cacheField name="Impact (1–5)" numFmtId="0">
      <sharedItems containsSemiMixedTypes="0" containsString="0" containsNumber="1" containsInteger="1" minValue="2" maxValue="5" count="4">
        <n v="4"/>
        <n v="5"/>
        <n v="3"/>
        <n v="2"/>
      </sharedItems>
    </cacheField>
    <cacheField name="Risk Score" numFmtId="0">
      <sharedItems containsSemiMixedTypes="0" containsString="0" containsNumber="1" containsInteger="1" minValue="3" maxValue="20"/>
    </cacheField>
    <cacheField name="Risk Rating" numFmtId="0">
      <sharedItems count="3">
        <s v="High"/>
        <s v="Medium"/>
        <s v="Low"/>
      </sharedItems>
    </cacheField>
    <cacheField name="Controls in Place" numFmtId="0">
      <sharedItems/>
    </cacheField>
    <cacheField name="Residual Likelihood" numFmtId="0">
      <sharedItems containsSemiMixedTypes="0" containsString="0" containsNumber="1" containsInteger="1" minValue="1" maxValue="3"/>
    </cacheField>
    <cacheField name="Residual Impact" numFmtId="0">
      <sharedItems containsSemiMixedTypes="0" containsString="0" containsNumber="1" containsInteger="1" minValue="1" maxValue="4"/>
    </cacheField>
    <cacheField name="Residual Score" numFmtId="0">
      <sharedItems containsSemiMixedTypes="0" containsString="0" containsNumber="1" containsInteger="1" minValue="1" maxValue="9"/>
    </cacheField>
    <cacheField name="Residual Rating" numFmtId="0">
      <sharedItems count="2">
        <s v="Medium"/>
        <s v="Low"/>
      </sharedItems>
    </cacheField>
    <cacheField name="Status" numFmtId="0">
      <sharedItems count="3">
        <s v="In Progress"/>
        <s v="Mitigated"/>
        <s v="Accepted"/>
      </sharedItems>
    </cacheField>
    <cacheField name="Owner" numFmtId="0">
      <sharedItems count="12">
        <s v="Security Lead"/>
        <s v="DevOps"/>
        <s v="IT"/>
        <s v="CTO"/>
        <s v="GRC Analyst"/>
        <s v="Network Engineer"/>
        <s v="Data Privacy Officer"/>
        <s v="Engineering Lead"/>
        <s v="Finance"/>
        <s v="Facilities"/>
        <s v="CISO"/>
        <s v="Operations Lead"/>
      </sharedItems>
    </cacheField>
    <cacheField name="Mitigation Plan" numFmtId="0">
      <sharedItems/>
    </cacheField>
    <cacheField name="Review Date" numFmtId="164">
      <sharedItems containsSemiMixedTypes="0" containsNonDate="0" containsDate="1" containsString="0" minDate="2025-03-01T00:00:00" maxDate="2025-03-31T00:00:00" count="30">
        <d v="2025-03-01T00:00:00"/>
        <d v="2025-03-02T00:00:00"/>
        <d v="2025-03-03T00:00:00"/>
        <d v="2025-03-04T00:00:00"/>
        <d v="2025-03-05T00:00:00"/>
        <d v="2025-03-06T00:00:00"/>
        <d v="2025-03-07T00:00:00"/>
        <d v="2025-03-08T00:00:00"/>
        <d v="2025-03-09T00:00:00"/>
        <d v="2025-03-10T00:00:00"/>
        <d v="2025-03-11T00:00:00"/>
        <d v="2025-03-12T00:00:00"/>
        <d v="2025-03-13T00:00:00"/>
        <d v="2025-03-14T00:00:00"/>
        <d v="2025-03-15T00:00:00"/>
        <d v="2025-03-16T00:00:00"/>
        <d v="2025-03-17T00:00:00"/>
        <d v="2025-03-18T00:00:00"/>
        <d v="2025-03-19T00:00:00"/>
        <d v="2025-03-20T00:00:00"/>
        <d v="2025-03-21T00:00:00"/>
        <d v="2025-03-22T00:00:00"/>
        <d v="2025-03-23T00:00:00"/>
        <d v="2025-03-24T00:00:00"/>
        <d v="2025-03-25T00:00:00"/>
        <d v="2025-03-26T00:00:00"/>
        <d v="2025-03-27T00:00:00"/>
        <d v="2025-03-28T00:00:00"/>
        <d v="2025-03-29T00:00:00"/>
        <d v="2025-03-30T00:00:00"/>
      </sharedItems>
      <fieldGroup par="18"/>
    </cacheField>
    <cacheField name="Months (Review Date)" numFmtId="0" databaseField="0">
      <fieldGroup base="15">
        <rangePr autoStart="0" autoEnd="0" groupBy="months" startDate="2025-03-01T00:00:00" endDate="2025-03-31T00:00:00"/>
        <groupItems count="14">
          <s v="&lt;01/03/2025"/>
          <s v="Jan"/>
          <s v="Feb"/>
          <s v="Mar"/>
          <s v="Apr"/>
          <s v="May"/>
          <s v="Jun"/>
          <s v="Jul"/>
          <s v="Aug"/>
          <s v="Sep"/>
          <s v="Oct"/>
          <s v="Nov"/>
          <s v="Dec"/>
          <s v="&gt;31/03/2025"/>
        </groupItems>
      </fieldGroup>
    </cacheField>
    <cacheField name="Quarters (Review Date)" numFmtId="0" databaseField="0">
      <fieldGroup base="15">
        <rangePr autoStart="0" autoEnd="0" groupBy="quarters" startDate="2025-03-01T00:00:00" endDate="2025-03-31T00:00:00"/>
        <groupItems count="6">
          <s v="&lt;01/03/2025"/>
          <s v="Qtr1"/>
          <s v="Qtr2"/>
          <s v="Qtr3"/>
          <s v="Qtr4"/>
          <s v="&gt;31/03/2025"/>
        </groupItems>
      </fieldGroup>
    </cacheField>
    <cacheField name="Years (Review Date)" numFmtId="0" databaseField="0">
      <fieldGroup base="15">
        <rangePr autoStart="0" autoEnd="0" groupBy="years" startDate="2025-03-01T00:00:00" endDate="2025-03-31T00:00:00"/>
        <groupItems count="3">
          <s v="&lt;01/03/2025"/>
          <s v="2025"/>
          <s v="&gt;31/03/2025"/>
        </groupItems>
      </fieldGroup>
    </cacheField>
  </cacheFields>
  <extLst>
    <ext xmlns:x14="http://schemas.microsoft.com/office/spreadsheetml/2009/9/main" uri="{725AE2AE-9491-48be-B2B4-4EB974FC3084}">
      <x14:pivotCacheDefinition pivotCacheId="961644378"/>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D04CCE-ACFA-4550-89AE-4DC0B75C4A6B}" name="Review Date" cacheId="13"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rowHeaderCaption="Review Date">
  <location ref="DJ36:DJ40" firstHeaderRow="1" firstDataRow="1" firstDataCol="1"/>
  <pivotFields count="19">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Row" showAll="0">
      <items count="15">
        <item x="0"/>
        <item x="1"/>
        <item x="2"/>
        <item x="3"/>
        <item x="4"/>
        <item x="5"/>
        <item x="6"/>
        <item x="7"/>
        <item x="8"/>
        <item x="9"/>
        <item x="10"/>
        <item x="11"/>
        <item x="12"/>
        <item x="13"/>
        <item t="default"/>
      </items>
    </pivotField>
    <pivotField axis="axisRow" showAll="0">
      <items count="7">
        <item x="0"/>
        <item x="1"/>
        <item x="2"/>
        <item x="3"/>
        <item x="4"/>
        <item x="5"/>
        <item t="default"/>
      </items>
    </pivotField>
    <pivotField axis="axisRow" showAll="0">
      <items count="4">
        <item x="0"/>
        <item x="1"/>
        <item x="2"/>
        <item t="default"/>
      </items>
    </pivotField>
  </pivotFields>
  <rowFields count="3">
    <field x="18"/>
    <field x="17"/>
    <field x="16"/>
  </rowFields>
  <rowItems count="4">
    <i>
      <x v="1"/>
    </i>
    <i r="1">
      <x v="1"/>
    </i>
    <i r="2">
      <x v="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70E9189-87C5-4EE3-9768-055B2D34B592}" name="RISK RATING" cacheId="13"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rowHeaderCaption="Risk Rating">
  <location ref="CB73:CC77" firstHeaderRow="1" firstDataRow="1" firstDataCol="1"/>
  <pivotFields count="19">
    <pivotField dataField="1" showAll="0"/>
    <pivotField showAll="0">
      <items count="21">
        <item x="11"/>
        <item x="12"/>
        <item x="14"/>
        <item x="8"/>
        <item x="1"/>
        <item x="7"/>
        <item x="0"/>
        <item x="5"/>
        <item x="18"/>
        <item x="16"/>
        <item x="3"/>
        <item x="2"/>
        <item x="9"/>
        <item x="4"/>
        <item x="10"/>
        <item x="19"/>
        <item x="15"/>
        <item x="13"/>
        <item x="17"/>
        <item x="6"/>
        <item t="default"/>
      </items>
    </pivotField>
    <pivotField showAll="0"/>
    <pivotField showAll="0"/>
    <pivotField showAll="0"/>
    <pivotField showAll="0"/>
    <pivotField axis="axisRow" showAll="0">
      <items count="4">
        <item x="0"/>
        <item x="2"/>
        <item x="1"/>
        <item t="default"/>
      </items>
    </pivotField>
    <pivotField showAll="0"/>
    <pivotField showAll="0"/>
    <pivotField showAll="0"/>
    <pivotField showAll="0"/>
    <pivotField showAll="0">
      <items count="3">
        <item x="1"/>
        <item x="0"/>
        <item t="default"/>
      </items>
    </pivotField>
    <pivotField showAll="0">
      <items count="4">
        <item x="2"/>
        <item x="0"/>
        <item x="1"/>
        <item t="default"/>
      </items>
    </pivotField>
    <pivotField showAll="0">
      <items count="13">
        <item x="10"/>
        <item x="3"/>
        <item x="6"/>
        <item x="1"/>
        <item x="7"/>
        <item x="9"/>
        <item x="8"/>
        <item x="4"/>
        <item x="2"/>
        <item x="5"/>
        <item x="11"/>
        <item x="0"/>
        <item t="default"/>
      </items>
    </pivotField>
    <pivotField showAll="0"/>
    <pivotField numFmtId="16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4">
        <item x="0"/>
        <item x="1"/>
        <item x="2"/>
        <item t="default"/>
      </items>
    </pivotField>
  </pivotFields>
  <rowFields count="1">
    <field x="6"/>
  </rowFields>
  <rowItems count="4">
    <i>
      <x/>
    </i>
    <i>
      <x v="1"/>
    </i>
    <i>
      <x v="2"/>
    </i>
    <i t="grand">
      <x/>
    </i>
  </rowItems>
  <colItems count="1">
    <i/>
  </colItems>
  <dataFields count="1">
    <dataField name="Count of Risk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E159482-FCE4-420D-BFBA-EC57342C351C}" name="RISK ID" cacheId="13"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rowHeaderCaption="Risk ID">
  <location ref="CB36:CC67" firstHeaderRow="1" firstDataRow="1" firstDataCol="1"/>
  <pivotFields count="19">
    <pivotField axis="axisRow" showAll="0">
      <items count="31">
        <item x="0"/>
        <item x="9"/>
        <item x="10"/>
        <item x="11"/>
        <item x="12"/>
        <item x="13"/>
        <item x="14"/>
        <item x="15"/>
        <item x="16"/>
        <item x="17"/>
        <item x="18"/>
        <item x="1"/>
        <item x="19"/>
        <item x="20"/>
        <item x="21"/>
        <item x="22"/>
        <item x="23"/>
        <item x="24"/>
        <item x="25"/>
        <item x="26"/>
        <item x="27"/>
        <item x="28"/>
        <item x="2"/>
        <item x="29"/>
        <item x="3"/>
        <item x="4"/>
        <item x="5"/>
        <item x="6"/>
        <item x="7"/>
        <item x="8"/>
        <item t="default"/>
      </items>
    </pivotField>
    <pivotField showAll="0">
      <items count="21">
        <item x="11"/>
        <item x="12"/>
        <item x="14"/>
        <item x="8"/>
        <item x="1"/>
        <item x="7"/>
        <item x="0"/>
        <item x="5"/>
        <item x="18"/>
        <item x="16"/>
        <item x="3"/>
        <item x="2"/>
        <item x="9"/>
        <item x="4"/>
        <item x="10"/>
        <item x="19"/>
        <item x="15"/>
        <item x="13"/>
        <item x="17"/>
        <item x="6"/>
        <item t="default"/>
      </items>
    </pivotField>
    <pivotField showAll="0"/>
    <pivotField showAll="0"/>
    <pivotField showAll="0"/>
    <pivotField showAll="0"/>
    <pivotField dataField="1" showAll="0">
      <items count="4">
        <item x="0"/>
        <item x="2"/>
        <item x="1"/>
        <item t="default"/>
      </items>
    </pivotField>
    <pivotField showAll="0"/>
    <pivotField showAll="0"/>
    <pivotField showAll="0"/>
    <pivotField showAll="0"/>
    <pivotField showAll="0">
      <items count="3">
        <item x="1"/>
        <item x="0"/>
        <item t="default"/>
      </items>
    </pivotField>
    <pivotField showAll="0">
      <items count="4">
        <item x="2"/>
        <item x="0"/>
        <item x="1"/>
        <item t="default"/>
      </items>
    </pivotField>
    <pivotField showAll="0">
      <items count="13">
        <item x="10"/>
        <item x="3"/>
        <item x="6"/>
        <item x="1"/>
        <item x="7"/>
        <item x="9"/>
        <item x="8"/>
        <item x="4"/>
        <item x="2"/>
        <item x="5"/>
        <item x="11"/>
        <item x="0"/>
        <item t="default"/>
      </items>
    </pivotField>
    <pivotField showAll="0"/>
    <pivotField numFmtId="16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4">
        <item x="0"/>
        <item x="1"/>
        <item x="2"/>
        <item t="default"/>
      </items>
    </pivotField>
  </pivotFields>
  <rowFields count="1">
    <field x="0"/>
  </rowFields>
  <row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t="grand">
      <x/>
    </i>
  </rowItems>
  <colItems count="1">
    <i/>
  </colItems>
  <dataFields count="1">
    <dataField name="Count of Risk Rating"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9355847-E672-47AD-A24A-CE5C87B3D6C6}" name="Status" cacheId="13"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CB96:CG102" firstHeaderRow="1" firstDataRow="2" firstDataCol="1"/>
  <pivotFields count="19">
    <pivotField dataField="1" showAll="0"/>
    <pivotField showAll="0">
      <items count="21">
        <item x="11"/>
        <item x="12"/>
        <item x="14"/>
        <item x="8"/>
        <item x="1"/>
        <item x="7"/>
        <item x="0"/>
        <item x="5"/>
        <item x="18"/>
        <item x="16"/>
        <item x="3"/>
        <item x="2"/>
        <item x="9"/>
        <item x="4"/>
        <item x="10"/>
        <item x="19"/>
        <item x="15"/>
        <item x="13"/>
        <item x="17"/>
        <item x="6"/>
        <item t="default"/>
      </items>
    </pivotField>
    <pivotField showAll="0"/>
    <pivotField axis="axisCol" showAll="0">
      <items count="5">
        <item x="3"/>
        <item x="2"/>
        <item x="1"/>
        <item x="0"/>
        <item t="default"/>
      </items>
    </pivotField>
    <pivotField axis="axisRow" showAll="0">
      <items count="5">
        <item x="3"/>
        <item x="2"/>
        <item x="0"/>
        <item x="1"/>
        <item t="default"/>
      </items>
    </pivotField>
    <pivotField showAll="0"/>
    <pivotField showAll="0">
      <items count="4">
        <item x="0"/>
        <item x="2"/>
        <item x="1"/>
        <item t="default"/>
      </items>
    </pivotField>
    <pivotField showAll="0"/>
    <pivotField showAll="0"/>
    <pivotField showAll="0"/>
    <pivotField showAll="0"/>
    <pivotField showAll="0">
      <items count="3">
        <item x="1"/>
        <item x="0"/>
        <item t="default"/>
      </items>
    </pivotField>
    <pivotField showAll="0">
      <items count="4">
        <item x="2"/>
        <item x="0"/>
        <item x="1"/>
        <item t="default"/>
      </items>
    </pivotField>
    <pivotField showAll="0">
      <items count="13">
        <item x="10"/>
        <item x="3"/>
        <item x="6"/>
        <item x="1"/>
        <item x="7"/>
        <item x="9"/>
        <item x="8"/>
        <item x="4"/>
        <item x="2"/>
        <item x="5"/>
        <item x="11"/>
        <item x="0"/>
        <item t="default"/>
      </items>
    </pivotField>
    <pivotField showAll="0"/>
    <pivotField numFmtId="16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4">
        <item x="0"/>
        <item x="1"/>
        <item x="2"/>
        <item t="default"/>
      </items>
    </pivotField>
  </pivotFields>
  <rowFields count="1">
    <field x="4"/>
  </rowFields>
  <rowItems count="5">
    <i>
      <x/>
    </i>
    <i>
      <x v="1"/>
    </i>
    <i>
      <x v="2"/>
    </i>
    <i>
      <x v="3"/>
    </i>
    <i t="grand">
      <x/>
    </i>
  </rowItems>
  <colFields count="1">
    <field x="3"/>
  </colFields>
  <colItems count="5">
    <i>
      <x/>
    </i>
    <i>
      <x v="1"/>
    </i>
    <i>
      <x v="2"/>
    </i>
    <i>
      <x v="3"/>
    </i>
    <i t="grand">
      <x/>
    </i>
  </colItems>
  <dataFields count="1">
    <dataField name="Count of Risk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175B9FE-A249-492B-A666-01C31754636B}" name="PivotTable5" cacheId="13"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rowHeaderCaption="Status">
  <location ref="CB85:CC89" firstHeaderRow="1" firstDataRow="1" firstDataCol="1"/>
  <pivotFields count="19">
    <pivotField dataField="1" showAll="0"/>
    <pivotField showAll="0">
      <items count="21">
        <item x="11"/>
        <item x="12"/>
        <item x="14"/>
        <item x="8"/>
        <item x="1"/>
        <item x="7"/>
        <item x="0"/>
        <item x="5"/>
        <item x="18"/>
        <item x="16"/>
        <item x="3"/>
        <item x="2"/>
        <item x="9"/>
        <item x="4"/>
        <item x="10"/>
        <item x="19"/>
        <item x="15"/>
        <item x="13"/>
        <item x="17"/>
        <item x="6"/>
        <item t="default"/>
      </items>
    </pivotField>
    <pivotField showAll="0"/>
    <pivotField showAll="0"/>
    <pivotField showAll="0"/>
    <pivotField showAll="0"/>
    <pivotField showAll="0">
      <items count="4">
        <item x="0"/>
        <item x="2"/>
        <item x="1"/>
        <item t="default"/>
      </items>
    </pivotField>
    <pivotField showAll="0"/>
    <pivotField showAll="0"/>
    <pivotField showAll="0"/>
    <pivotField showAll="0"/>
    <pivotField showAll="0">
      <items count="3">
        <item x="1"/>
        <item x="0"/>
        <item t="default"/>
      </items>
    </pivotField>
    <pivotField axis="axisRow" showAll="0">
      <items count="4">
        <item x="2"/>
        <item x="0"/>
        <item x="1"/>
        <item t="default"/>
      </items>
    </pivotField>
    <pivotField showAll="0">
      <items count="13">
        <item x="10"/>
        <item x="3"/>
        <item x="6"/>
        <item x="1"/>
        <item x="7"/>
        <item x="9"/>
        <item x="8"/>
        <item x="4"/>
        <item x="2"/>
        <item x="5"/>
        <item x="11"/>
        <item x="0"/>
        <item t="default"/>
      </items>
    </pivotField>
    <pivotField showAll="0"/>
    <pivotField numFmtId="16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4">
        <item x="0"/>
        <item x="1"/>
        <item x="2"/>
        <item t="default"/>
      </items>
    </pivotField>
  </pivotFields>
  <rowFields count="1">
    <field x="12"/>
  </rowFields>
  <rowItems count="4">
    <i>
      <x/>
    </i>
    <i>
      <x v="1"/>
    </i>
    <i>
      <x v="2"/>
    </i>
    <i t="grand">
      <x/>
    </i>
  </rowItems>
  <colItems count="1">
    <i/>
  </colItems>
  <dataFields count="1">
    <dataField name="Count of Risk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D819449-800A-4AF2-9E7F-59D413840868}" name="Residual Rating" cacheId="13"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rowHeaderCaption="Residual Rating">
  <location ref="CB109:CC112" firstHeaderRow="1" firstDataRow="1" firstDataCol="1"/>
  <pivotFields count="19">
    <pivotField dataField="1" showAll="0"/>
    <pivotField showAll="0">
      <items count="21">
        <item x="11"/>
        <item x="12"/>
        <item x="14"/>
        <item x="8"/>
        <item x="1"/>
        <item x="7"/>
        <item x="0"/>
        <item x="5"/>
        <item x="18"/>
        <item x="16"/>
        <item x="3"/>
        <item x="2"/>
        <item x="9"/>
        <item x="4"/>
        <item x="10"/>
        <item x="19"/>
        <item x="15"/>
        <item x="13"/>
        <item x="17"/>
        <item x="6"/>
        <item t="default"/>
      </items>
    </pivotField>
    <pivotField showAll="0"/>
    <pivotField showAll="0"/>
    <pivotField showAll="0"/>
    <pivotField showAll="0"/>
    <pivotField showAll="0">
      <items count="4">
        <item x="0"/>
        <item x="2"/>
        <item x="1"/>
        <item t="default"/>
      </items>
    </pivotField>
    <pivotField showAll="0"/>
    <pivotField showAll="0"/>
    <pivotField showAll="0"/>
    <pivotField showAll="0"/>
    <pivotField axis="axisRow" showAll="0">
      <items count="3">
        <item x="1"/>
        <item x="0"/>
        <item t="default"/>
      </items>
    </pivotField>
    <pivotField showAll="0">
      <items count="4">
        <item x="2"/>
        <item x="0"/>
        <item x="1"/>
        <item t="default"/>
      </items>
    </pivotField>
    <pivotField showAll="0">
      <items count="13">
        <item x="10"/>
        <item x="3"/>
        <item x="6"/>
        <item x="1"/>
        <item x="7"/>
        <item x="9"/>
        <item x="8"/>
        <item x="4"/>
        <item x="2"/>
        <item x="5"/>
        <item x="11"/>
        <item x="0"/>
        <item t="default"/>
      </items>
    </pivotField>
    <pivotField showAll="0"/>
    <pivotField numFmtId="16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4">
        <item x="0"/>
        <item x="1"/>
        <item x="2"/>
        <item t="default"/>
      </items>
    </pivotField>
  </pivotFields>
  <rowFields count="1">
    <field x="11"/>
  </rowFields>
  <rowItems count="3">
    <i>
      <x/>
    </i>
    <i>
      <x v="1"/>
    </i>
    <i t="grand">
      <x/>
    </i>
  </rowItems>
  <colItems count="1">
    <i/>
  </colItems>
  <dataFields count="1">
    <dataField name="Count of Risk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EEB36D1-127F-4419-9A82-ED95325B7D89}" name="PivotTable1" cacheId="13"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multipleFieldFilters="0">
  <location ref="O23:Q28" firstHeaderRow="1" firstDataRow="1" firstDataCol="2"/>
  <pivotFields count="19">
    <pivotField compact="0" outline="0" showAll="0" defaultSubtotal="0"/>
    <pivotField compact="0" outline="0" showAll="0" defaultSubtotal="0"/>
    <pivotField name="Top Risks" axis="axisRow" compact="0" outline="0" showAll="0" measureFilter="1" sortType="descending" defaultSubtotal="0">
      <items count="30">
        <item x="7"/>
        <item x="23"/>
        <item x="16"/>
        <item x="2"/>
        <item x="24"/>
        <item sd="0" x="25"/>
        <item x="8"/>
        <item x="13"/>
        <item x="29"/>
        <item x="26"/>
        <item x="11"/>
        <item x="4"/>
        <item x="9"/>
        <item x="6"/>
        <item x="1"/>
        <item x="3"/>
        <item x="20"/>
        <item x="0"/>
        <item x="27"/>
        <item x="5"/>
        <item x="17"/>
        <item x="21"/>
        <item x="28"/>
        <item x="15"/>
        <item x="22"/>
        <item x="19"/>
        <item x="12"/>
        <item x="10"/>
        <item x="18"/>
        <item x="14"/>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12">
        <item x="10"/>
        <item x="3"/>
        <item x="6"/>
        <item x="1"/>
        <item x="7"/>
        <item x="9"/>
        <item x="8"/>
        <item x="4"/>
        <item x="2"/>
        <item x="5"/>
        <item x="11"/>
        <item x="0"/>
      </items>
    </pivotField>
    <pivotField compact="0" outline="0" showAll="0" defaultSubtotal="0"/>
    <pivotField compact="0" numFmtId="164" outline="0"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compact="0" outline="0" showAll="0" defaultSubtotal="0"/>
    <pivotField compact="0" outline="0" showAll="0" defaultSubtotal="0"/>
    <pivotField compact="0" outline="0" showAll="0" defaultSubtotal="0">
      <items count="3">
        <item x="0"/>
        <item x="1"/>
        <item x="2"/>
      </items>
    </pivotField>
  </pivotFields>
  <rowFields count="2">
    <field x="2"/>
    <field x="13"/>
  </rowFields>
  <rowItems count="5">
    <i>
      <x v="23"/>
      <x v="3"/>
    </i>
    <i>
      <x v="20"/>
      <x v="2"/>
    </i>
    <i>
      <x v="1"/>
      <x v="3"/>
    </i>
    <i>
      <x v="17"/>
      <x v="11"/>
    </i>
    <i>
      <x v="14"/>
      <x v="3"/>
    </i>
  </rowItems>
  <colItems count="1">
    <i/>
  </colItems>
  <dataFields count="1">
    <dataField name="Score" fld="5" baseField="13" baseItem="3"/>
  </dataFields>
  <formats count="10">
    <format dxfId="18">
      <pivotArea field="13" type="button" dataOnly="0" labelOnly="1" outline="0" axis="axisRow" fieldPosition="1"/>
    </format>
    <format dxfId="17">
      <pivotArea dataOnly="0" labelOnly="1" outline="0" fieldPosition="0">
        <references count="2">
          <reference field="2" count="1" selected="0">
            <x v="23"/>
          </reference>
          <reference field="13" count="1">
            <x v="3"/>
          </reference>
        </references>
      </pivotArea>
    </format>
    <format dxfId="16">
      <pivotArea dataOnly="0" labelOnly="1" outline="0" fieldPosition="0">
        <references count="2">
          <reference field="2" count="1" selected="0">
            <x v="20"/>
          </reference>
          <reference field="13" count="1">
            <x v="2"/>
          </reference>
        </references>
      </pivotArea>
    </format>
    <format dxfId="15">
      <pivotArea dataOnly="0" labelOnly="1" outline="0" fieldPosition="0">
        <references count="2">
          <reference field="2" count="1" selected="0">
            <x v="1"/>
          </reference>
          <reference field="13" count="1">
            <x v="3"/>
          </reference>
        </references>
      </pivotArea>
    </format>
    <format dxfId="14">
      <pivotArea dataOnly="0" labelOnly="1" outline="0" fieldPosition="0">
        <references count="2">
          <reference field="2" count="1" selected="0">
            <x v="17"/>
          </reference>
          <reference field="13" count="1">
            <x v="11"/>
          </reference>
        </references>
      </pivotArea>
    </format>
    <format dxfId="13">
      <pivotArea dataOnly="0" labelOnly="1" outline="0" fieldPosition="0">
        <references count="2">
          <reference field="2" count="1" selected="0">
            <x v="14"/>
          </reference>
          <reference field="13" count="1">
            <x v="3"/>
          </reference>
        </references>
      </pivotArea>
    </format>
    <format dxfId="12">
      <pivotArea field="2" type="button" dataOnly="0" labelOnly="1" outline="0" axis="axisRow" fieldPosition="0"/>
    </format>
    <format dxfId="11">
      <pivotArea dataOnly="0" labelOnly="1" outline="0" fieldPosition="0">
        <references count="1">
          <reference field="2" count="5">
            <x v="1"/>
            <x v="14"/>
            <x v="17"/>
            <x v="20"/>
            <x v="23"/>
          </reference>
        </references>
      </pivotArea>
    </format>
    <format dxfId="10">
      <pivotArea outline="0" collapsedLevelsAreSubtotals="1" fieldPosition="0"/>
    </format>
    <format dxfId="9">
      <pivotArea dataOnly="0" labelOnly="1" outline="0" axis="axisValues" fieldPosition="0"/>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pivotTableStyleInfo name="PivotStyleLight23" showRowHeaders="1" showColHeaders="1" showRowStripes="0" showColStripes="0" showLastColumn="1"/>
  <filters count="1">
    <filter fld="2"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Category" xr10:uid="{2955C280-DB87-4C35-B233-AE3B082C6E70}" sourceName="Risk Category">
  <pivotTables>
    <pivotTable tabId="2" name="RISK ID"/>
    <pivotTable tabId="2" name="PivotTable5"/>
    <pivotTable tabId="2" name="RISK RATING"/>
    <pivotTable tabId="2" name="Status"/>
    <pivotTable tabId="2" name="Residual Rating"/>
  </pivotTables>
  <data>
    <tabular pivotCacheId="961644378">
      <items count="20">
        <i x="11" s="1"/>
        <i x="12" s="1"/>
        <i x="14" s="1"/>
        <i x="8" s="1"/>
        <i x="1" s="1"/>
        <i x="7" s="1"/>
        <i x="0" s="1"/>
        <i x="5" s="1"/>
        <i x="18" s="1"/>
        <i x="16" s="1"/>
        <i x="3" s="1"/>
        <i x="2" s="1"/>
        <i x="9" s="1"/>
        <i x="4" s="1"/>
        <i x="10" s="1"/>
        <i x="19" s="1"/>
        <i x="15" s="1"/>
        <i x="13" s="1"/>
        <i x="17" s="1"/>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Rating" xr10:uid="{C3738DDF-A3D7-4F07-A2BE-7134BC20A6F6}" sourceName="Risk Rating">
  <pivotTables>
    <pivotTable tabId="2" name="RISK ID"/>
    <pivotTable tabId="2" name="PivotTable5"/>
    <pivotTable tabId="2" name="RISK RATING"/>
    <pivotTable tabId="2" name="Status"/>
    <pivotTable tabId="2" name="Residual Rating"/>
  </pivotTables>
  <data>
    <tabular pivotCacheId="961644378">
      <items count="3">
        <i x="0" s="1"/>
        <i x="2"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sidual_Rating" xr10:uid="{A1586EBE-4C4C-436B-9BDC-DBEFD8C7AAC2}" sourceName="Residual Rating">
  <pivotTables>
    <pivotTable tabId="2" name="RISK ID"/>
    <pivotTable tabId="2" name="PivotTable5"/>
    <pivotTable tabId="2" name="RISK RATING"/>
    <pivotTable tabId="2" name="Status"/>
    <pivotTable tabId="2" name="Residual Rating"/>
  </pivotTables>
  <data>
    <tabular pivotCacheId="961644378">
      <items count="2">
        <i x="1"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A69641E9-FBD3-42C1-A53F-B1212CC25A9B}" sourceName="Status">
  <pivotTables>
    <pivotTable tabId="2" name="RISK ID"/>
    <pivotTable tabId="2" name="PivotTable5"/>
    <pivotTable tabId="2" name="RISK RATING"/>
    <pivotTable tabId="2" name="Status"/>
    <pivotTable tabId="2" name="Residual Rating"/>
  </pivotTables>
  <data>
    <tabular pivotCacheId="961644378">
      <items count="3">
        <i x="2" s="1"/>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wner" xr10:uid="{715FE90F-8A3E-492F-9E1F-187030E33D22}" sourceName="Owner">
  <pivotTables>
    <pivotTable tabId="2" name="RISK ID"/>
    <pivotTable tabId="2" name="PivotTable5"/>
    <pivotTable tabId="2" name="RISK RATING"/>
    <pivotTable tabId="2" name="Status"/>
    <pivotTable tabId="2" name="Residual Rating"/>
  </pivotTables>
  <data>
    <tabular pivotCacheId="961644378">
      <items count="12">
        <i x="10" s="1"/>
        <i x="3" s="1"/>
        <i x="6" s="1"/>
        <i x="1" s="1"/>
        <i x="7" s="1"/>
        <i x="9" s="1"/>
        <i x="8" s="1"/>
        <i x="4" s="1"/>
        <i x="2" s="1"/>
        <i x="5" s="1"/>
        <i x="1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k Category" xr10:uid="{E4F7CC45-9D8C-4425-9B2A-D8A740D75800}" cache="Slicer_Risk_Category" caption="Risk Category" rowHeight="234950"/>
  <slicer name="Risk Rating" xr10:uid="{79ADEFB3-8470-4E43-8782-7A65DD13534C}" cache="Slicer_Risk_Rating" caption="Risk Rating" rowHeight="234950"/>
  <slicer name="Residual Rating" xr10:uid="{017FB5C4-0C51-46C8-94A8-1255652CD00D}" cache="Slicer_Residual_Rating" caption="Residual Rating" rowHeight="234950"/>
  <slicer name="Status" xr10:uid="{FD4D752E-FF65-4F6C-86FE-201681DCE4D0}" cache="Slicer_Status" caption="Status" rowHeight="234950"/>
  <slicer name="Owner" xr10:uid="{3C49DADA-BFE2-41BE-B4A5-4F385FC52702}" cache="Slicer_Owner" caption="Owner"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FFE5C2-153C-41E2-9AFE-A9A8D61DEB93}" name="Risk_Data" displayName="Risk_Data" ref="A1:P31" totalsRowShown="0" headerRowDxfId="22">
  <autoFilter ref="A1:P31" xr:uid="{95FFE5C2-153C-41E2-9AFE-A9A8D61DEB93}"/>
  <tableColumns count="16">
    <tableColumn id="1" xr3:uid="{33C4691D-855E-447F-A31B-E5DF20FAC248}" name="Risk ID"/>
    <tableColumn id="2" xr3:uid="{494BC14B-4DFD-4071-817D-55FBB22DF934}" name="Risk Category"/>
    <tableColumn id="3" xr3:uid="{1517AF10-D892-4516-97FA-4CCB81CCB202}" name="Risk Description" dataDxfId="21"/>
    <tableColumn id="4" xr3:uid="{D7B3C522-3656-4366-BA0F-A3E2D899A89B}" name="Likelihood (1–5)"/>
    <tableColumn id="5" xr3:uid="{6030ADCA-181C-4909-9965-091A75964F27}" name="Impact (1–5)"/>
    <tableColumn id="6" xr3:uid="{0CE948F9-F140-4EB9-84EE-AAA611E26588}" name="Risk Score" dataDxfId="0"/>
    <tableColumn id="7" xr3:uid="{631C616A-56AC-45AE-8969-1D90887D8513}" name="Risk Rating"/>
    <tableColumn id="8" xr3:uid="{CECD3AF8-84C8-4446-8353-5D6B4A9982EC}" name="Controls in Place"/>
    <tableColumn id="9" xr3:uid="{C3E1DC1C-233C-45BD-802E-540E971E4D05}" name="Residual Likelihood"/>
    <tableColumn id="10" xr3:uid="{F55BF9AB-6371-47DF-9B90-59B617229126}" name="Residual Impact"/>
    <tableColumn id="11" xr3:uid="{87ED910A-D580-46A4-B578-8C7F5CD1D5DD}" name="Residual Score" dataDxfId="1"/>
    <tableColumn id="12" xr3:uid="{219F4D0C-FFF7-48AA-BFE1-45336903327A}" name="Residual Rating" dataDxfId="2"/>
    <tableColumn id="13" xr3:uid="{BBCBDD7C-DE14-4811-8BFD-692F793D4626}" name="Status"/>
    <tableColumn id="14" xr3:uid="{D9B6CB9D-793A-496B-A8D6-B2A24D4702CF}" name="Owner"/>
    <tableColumn id="15" xr3:uid="{C0B72D47-F387-4371-AB1E-C84DCA7AA9E8}" name="Mitigation Plan" dataDxfId="20"/>
    <tableColumn id="16" xr3:uid="{40414557-7D76-4214-9D5D-2AB2BDDA6CA1}" name="Review Date" dataDxfId="1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Review_Date" xr10:uid="{463C7D75-60AB-4731-B5A5-F9F274FE2479}" sourceName="Review Date">
  <pivotTables>
    <pivotTable tabId="2" name="Review Date"/>
    <pivotTable tabId="2" name="PivotTable5"/>
    <pivotTable tabId="2" name="Residual Rating"/>
    <pivotTable tabId="2" name="RISK ID"/>
    <pivotTable tabId="2" name="RISK RATING"/>
    <pivotTable tabId="2" name="Status"/>
  </pivotTables>
  <state minimalRefreshVersion="6" lastRefreshVersion="6" pivotCacheId="961644378" filterType="unknown">
    <bounds startDate="2025-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Review Date" xr10:uid="{E183C95C-AD4A-4B8A-9736-692B5A73E13B}" cache="NativeTimeline_Review_Date" caption="Review Date" level="2" selectionLevel="2" scrollPosition="2025-05-13T00:00:00"/>
</timeline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11/relationships/timeline" Target="../timelines/timeline1.xml"/><Relationship Id="rId4" Type="http://schemas.openxmlformats.org/officeDocument/2006/relationships/pivotTable" Target="../pivotTables/pivotTable4.xml"/><Relationship Id="rId9"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1"/>
  <sheetViews>
    <sheetView zoomScale="60" zoomScaleNormal="60" workbookViewId="0">
      <pane ySplit="1" topLeftCell="A2" activePane="bottomLeft" state="frozen"/>
      <selection pane="bottomLeft" activeCell="B3" sqref="B3"/>
    </sheetView>
  </sheetViews>
  <sheetFormatPr defaultRowHeight="14.4"/>
  <cols>
    <col min="1" max="1" width="11.33203125" customWidth="1"/>
    <col min="2" max="2" width="18.88671875" customWidth="1"/>
    <col min="3" max="3" width="33.21875" customWidth="1"/>
    <col min="4" max="4" width="21.109375" customWidth="1"/>
    <col min="5" max="5" width="16.88671875" customWidth="1"/>
    <col min="6" max="6" width="15.33203125" style="38" customWidth="1"/>
    <col min="7" max="7" width="16.33203125" customWidth="1"/>
    <col min="8" max="8" width="36.77734375" customWidth="1"/>
    <col min="9" max="9" width="25.77734375" customWidth="1"/>
    <col min="10" max="10" width="21.44140625" customWidth="1"/>
    <col min="11" max="11" width="20.33203125" style="38" customWidth="1"/>
    <col min="12" max="12" width="21.33203125" style="38" customWidth="1"/>
    <col min="13" max="13" width="12.33203125" bestFit="1" customWidth="1"/>
    <col min="14" max="14" width="16.5546875" customWidth="1"/>
    <col min="15" max="15" width="49.33203125" bestFit="1" customWidth="1"/>
    <col min="16" max="16" width="16.88671875" style="5" customWidth="1"/>
  </cols>
  <sheetData>
    <row r="1" spans="1:16">
      <c r="A1" s="1" t="s">
        <v>0</v>
      </c>
      <c r="B1" s="1" t="s">
        <v>1</v>
      </c>
      <c r="C1" s="1" t="s">
        <v>2</v>
      </c>
      <c r="D1" s="1" t="s">
        <v>3</v>
      </c>
      <c r="E1" s="1" t="s">
        <v>4</v>
      </c>
      <c r="F1" s="37" t="s">
        <v>5</v>
      </c>
      <c r="G1" s="1" t="s">
        <v>6</v>
      </c>
      <c r="H1" s="1" t="s">
        <v>7</v>
      </c>
      <c r="I1" s="1" t="s">
        <v>8</v>
      </c>
      <c r="J1" s="1" t="s">
        <v>9</v>
      </c>
      <c r="K1" s="37" t="s">
        <v>10</v>
      </c>
      <c r="L1" s="37" t="s">
        <v>11</v>
      </c>
      <c r="M1" s="1" t="s">
        <v>74</v>
      </c>
      <c r="N1" s="1" t="s">
        <v>12</v>
      </c>
      <c r="O1" s="1" t="s">
        <v>13</v>
      </c>
      <c r="P1" s="3" t="s">
        <v>14</v>
      </c>
    </row>
    <row r="2" spans="1:16" ht="28.8">
      <c r="A2" s="2" t="s">
        <v>16</v>
      </c>
      <c r="B2" s="2" t="s">
        <v>43</v>
      </c>
      <c r="C2" s="2" t="s">
        <v>17</v>
      </c>
      <c r="D2" s="2">
        <v>4</v>
      </c>
      <c r="E2" s="2">
        <v>4</v>
      </c>
      <c r="F2" s="38">
        <f t="shared" ref="F2:F11" si="0">IF(OR(D2="",E2=""),"",D2*E2)</f>
        <v>16</v>
      </c>
      <c r="G2" t="str">
        <f t="shared" ref="G2:G11" si="1">IF(F2="","",IF(F2&gt;=15,"High",IF(F2&gt;=6,"Medium","Low")))</f>
        <v>High</v>
      </c>
      <c r="H2" s="2" t="s">
        <v>44</v>
      </c>
      <c r="I2" s="2">
        <v>3</v>
      </c>
      <c r="J2" s="2">
        <v>3</v>
      </c>
      <c r="K2" s="38">
        <f t="shared" ref="K2:K11" si="2">IF(OR(I2="",J2=""),"",I2*J2)</f>
        <v>9</v>
      </c>
      <c r="L2" s="38" t="str">
        <f t="shared" ref="L2:L11" si="3">IF(K2="","",IF(K2&gt;=15,"High",IF(K2&gt;=6,"Medium","Low")))</f>
        <v>Medium</v>
      </c>
      <c r="M2" t="s">
        <v>76</v>
      </c>
      <c r="N2" s="2" t="s">
        <v>19</v>
      </c>
      <c r="O2" s="2" t="s">
        <v>45</v>
      </c>
      <c r="P2" s="4">
        <v>45717</v>
      </c>
    </row>
    <row r="3" spans="1:16" ht="28.8">
      <c r="A3" s="2" t="s">
        <v>21</v>
      </c>
      <c r="B3" s="36" t="s">
        <v>46</v>
      </c>
      <c r="C3" s="2" t="s">
        <v>22</v>
      </c>
      <c r="D3" s="2">
        <v>3</v>
      </c>
      <c r="E3" s="2">
        <v>5</v>
      </c>
      <c r="F3" s="38">
        <f t="shared" si="0"/>
        <v>15</v>
      </c>
      <c r="G3" t="str">
        <f t="shared" si="1"/>
        <v>High</v>
      </c>
      <c r="H3" s="2" t="s">
        <v>47</v>
      </c>
      <c r="I3" s="2">
        <v>2</v>
      </c>
      <c r="J3" s="2">
        <v>3</v>
      </c>
      <c r="K3" s="38">
        <f t="shared" si="2"/>
        <v>6</v>
      </c>
      <c r="L3" s="38" t="str">
        <f t="shared" si="3"/>
        <v>Medium</v>
      </c>
      <c r="M3" t="s">
        <v>76</v>
      </c>
      <c r="N3" s="2" t="s">
        <v>23</v>
      </c>
      <c r="O3" s="2" t="s">
        <v>48</v>
      </c>
      <c r="P3" s="4">
        <v>45718</v>
      </c>
    </row>
    <row r="4" spans="1:16" ht="28.8">
      <c r="A4" s="2" t="s">
        <v>24</v>
      </c>
      <c r="B4" s="2" t="s">
        <v>49</v>
      </c>
      <c r="C4" s="2" t="s">
        <v>25</v>
      </c>
      <c r="D4" s="2">
        <v>4</v>
      </c>
      <c r="E4" s="2">
        <v>3</v>
      </c>
      <c r="F4" s="38">
        <f t="shared" si="0"/>
        <v>12</v>
      </c>
      <c r="G4" t="str">
        <f t="shared" si="1"/>
        <v>Medium</v>
      </c>
      <c r="H4" s="2" t="s">
        <v>50</v>
      </c>
      <c r="I4" s="2">
        <v>2</v>
      </c>
      <c r="J4" s="2">
        <v>2</v>
      </c>
      <c r="K4" s="38">
        <f t="shared" si="2"/>
        <v>4</v>
      </c>
      <c r="L4" s="38" t="str">
        <f t="shared" si="3"/>
        <v>Low</v>
      </c>
      <c r="M4" t="s">
        <v>75</v>
      </c>
      <c r="N4" s="2" t="s">
        <v>26</v>
      </c>
      <c r="O4" s="2" t="s">
        <v>51</v>
      </c>
      <c r="P4" s="4">
        <v>45719</v>
      </c>
    </row>
    <row r="5" spans="1:16" ht="28.8">
      <c r="A5" s="2" t="s">
        <v>28</v>
      </c>
      <c r="B5" s="2" t="s">
        <v>52</v>
      </c>
      <c r="C5" s="2" t="s">
        <v>29</v>
      </c>
      <c r="D5" s="2">
        <v>3</v>
      </c>
      <c r="E5" s="2">
        <v>4</v>
      </c>
      <c r="F5" s="38">
        <f t="shared" si="0"/>
        <v>12</v>
      </c>
      <c r="G5" t="str">
        <f t="shared" si="1"/>
        <v>Medium</v>
      </c>
      <c r="H5" s="2" t="s">
        <v>53</v>
      </c>
      <c r="I5" s="2">
        <v>2</v>
      </c>
      <c r="J5" s="2">
        <v>2</v>
      </c>
      <c r="K5" s="38">
        <f t="shared" si="2"/>
        <v>4</v>
      </c>
      <c r="L5" s="38" t="str">
        <f t="shared" si="3"/>
        <v>Low</v>
      </c>
      <c r="M5" t="s">
        <v>75</v>
      </c>
      <c r="N5" s="2" t="s">
        <v>26</v>
      </c>
      <c r="O5" s="2" t="s">
        <v>54</v>
      </c>
      <c r="P5" s="4">
        <v>45720</v>
      </c>
    </row>
    <row r="6" spans="1:16" ht="28.8">
      <c r="A6" s="2" t="s">
        <v>30</v>
      </c>
      <c r="B6" s="2" t="s">
        <v>55</v>
      </c>
      <c r="C6" s="2" t="s">
        <v>31</v>
      </c>
      <c r="D6" s="2">
        <v>2</v>
      </c>
      <c r="E6" s="2">
        <v>5</v>
      </c>
      <c r="F6" s="38">
        <f t="shared" si="0"/>
        <v>10</v>
      </c>
      <c r="G6" t="str">
        <f t="shared" si="1"/>
        <v>Medium</v>
      </c>
      <c r="H6" s="2" t="s">
        <v>56</v>
      </c>
      <c r="I6" s="2">
        <v>2</v>
      </c>
      <c r="J6" s="2">
        <v>3</v>
      </c>
      <c r="K6" s="38">
        <f t="shared" si="2"/>
        <v>6</v>
      </c>
      <c r="L6" s="38" t="str">
        <f t="shared" si="3"/>
        <v>Medium</v>
      </c>
      <c r="M6" t="s">
        <v>76</v>
      </c>
      <c r="N6" s="2" t="s">
        <v>32</v>
      </c>
      <c r="O6" s="2" t="s">
        <v>57</v>
      </c>
      <c r="P6" s="4">
        <v>45721</v>
      </c>
    </row>
    <row r="7" spans="1:16" ht="28.8">
      <c r="A7" s="2" t="s">
        <v>33</v>
      </c>
      <c r="B7" s="2" t="s">
        <v>58</v>
      </c>
      <c r="C7" s="2" t="s">
        <v>34</v>
      </c>
      <c r="D7" s="2">
        <v>2</v>
      </c>
      <c r="E7" s="2">
        <v>5</v>
      </c>
      <c r="F7" s="38">
        <f t="shared" si="0"/>
        <v>10</v>
      </c>
      <c r="G7" t="str">
        <f t="shared" si="1"/>
        <v>Medium</v>
      </c>
      <c r="H7" s="2" t="s">
        <v>59</v>
      </c>
      <c r="I7" s="2">
        <v>2</v>
      </c>
      <c r="J7" s="2">
        <v>4</v>
      </c>
      <c r="K7" s="38">
        <f t="shared" si="2"/>
        <v>8</v>
      </c>
      <c r="L7" s="38" t="str">
        <f t="shared" si="3"/>
        <v>Medium</v>
      </c>
      <c r="M7" t="s">
        <v>76</v>
      </c>
      <c r="N7" s="2" t="s">
        <v>19</v>
      </c>
      <c r="O7" s="2" t="s">
        <v>60</v>
      </c>
      <c r="P7" s="4">
        <v>45722</v>
      </c>
    </row>
    <row r="8" spans="1:16" ht="28.8">
      <c r="A8" s="2" t="s">
        <v>35</v>
      </c>
      <c r="B8" s="2" t="s">
        <v>61</v>
      </c>
      <c r="C8" s="2" t="s">
        <v>62</v>
      </c>
      <c r="D8" s="2">
        <v>3</v>
      </c>
      <c r="E8" s="2">
        <v>3</v>
      </c>
      <c r="F8" s="38">
        <f t="shared" si="0"/>
        <v>9</v>
      </c>
      <c r="G8" t="str">
        <f t="shared" si="1"/>
        <v>Medium</v>
      </c>
      <c r="H8" s="2" t="s">
        <v>63</v>
      </c>
      <c r="I8" s="2">
        <v>2</v>
      </c>
      <c r="J8" s="2">
        <v>2</v>
      </c>
      <c r="K8" s="38">
        <f t="shared" si="2"/>
        <v>4</v>
      </c>
      <c r="L8" s="38" t="str">
        <f t="shared" si="3"/>
        <v>Low</v>
      </c>
      <c r="M8" t="s">
        <v>75</v>
      </c>
      <c r="N8" s="2" t="s">
        <v>36</v>
      </c>
      <c r="O8" s="2" t="s">
        <v>64</v>
      </c>
      <c r="P8" s="4">
        <v>45723</v>
      </c>
    </row>
    <row r="9" spans="1:16" ht="28.8">
      <c r="A9" s="2" t="s">
        <v>37</v>
      </c>
      <c r="B9" s="2" t="s">
        <v>65</v>
      </c>
      <c r="C9" s="2" t="s">
        <v>38</v>
      </c>
      <c r="D9" s="2">
        <v>3</v>
      </c>
      <c r="E9" s="2">
        <v>4</v>
      </c>
      <c r="F9" s="38">
        <f t="shared" si="0"/>
        <v>12</v>
      </c>
      <c r="G9" t="str">
        <f t="shared" si="1"/>
        <v>Medium</v>
      </c>
      <c r="H9" s="2" t="s">
        <v>66</v>
      </c>
      <c r="I9" s="2">
        <v>1</v>
      </c>
      <c r="J9" s="2">
        <v>2</v>
      </c>
      <c r="K9" s="38">
        <f t="shared" si="2"/>
        <v>2</v>
      </c>
      <c r="L9" s="38" t="str">
        <f t="shared" si="3"/>
        <v>Low</v>
      </c>
      <c r="M9" t="s">
        <v>75</v>
      </c>
      <c r="N9" s="2" t="s">
        <v>23</v>
      </c>
      <c r="O9" s="2" t="s">
        <v>67</v>
      </c>
      <c r="P9" s="4">
        <v>45724</v>
      </c>
    </row>
    <row r="10" spans="1:16" ht="28.8">
      <c r="A10" s="2" t="s">
        <v>39</v>
      </c>
      <c r="B10" s="2" t="s">
        <v>68</v>
      </c>
      <c r="C10" s="2" t="s">
        <v>40</v>
      </c>
      <c r="D10" s="2">
        <v>2</v>
      </c>
      <c r="E10" s="2">
        <v>4</v>
      </c>
      <c r="F10" s="38">
        <f t="shared" si="0"/>
        <v>8</v>
      </c>
      <c r="G10" t="str">
        <f t="shared" si="1"/>
        <v>Medium</v>
      </c>
      <c r="H10" s="2" t="s">
        <v>69</v>
      </c>
      <c r="I10" s="2">
        <v>1</v>
      </c>
      <c r="J10" s="2">
        <v>3</v>
      </c>
      <c r="K10" s="38">
        <f t="shared" si="2"/>
        <v>3</v>
      </c>
      <c r="L10" s="38" t="str">
        <f t="shared" si="3"/>
        <v>Low</v>
      </c>
      <c r="M10" t="s">
        <v>75</v>
      </c>
      <c r="N10" s="2" t="s">
        <v>23</v>
      </c>
      <c r="O10" s="2" t="s">
        <v>70</v>
      </c>
      <c r="P10" s="4">
        <v>45725</v>
      </c>
    </row>
    <row r="11" spans="1:16" ht="28.8">
      <c r="A11" s="2" t="s">
        <v>41</v>
      </c>
      <c r="B11" s="2" t="s">
        <v>71</v>
      </c>
      <c r="C11" s="2" t="s">
        <v>42</v>
      </c>
      <c r="D11" s="2">
        <v>3</v>
      </c>
      <c r="E11" s="2">
        <v>3</v>
      </c>
      <c r="F11" s="38">
        <f t="shared" si="0"/>
        <v>9</v>
      </c>
      <c r="G11" t="str">
        <f t="shared" si="1"/>
        <v>Medium</v>
      </c>
      <c r="H11" s="2" t="s">
        <v>72</v>
      </c>
      <c r="I11" s="2">
        <v>1</v>
      </c>
      <c r="J11" s="2">
        <v>2</v>
      </c>
      <c r="K11" s="38">
        <f t="shared" si="2"/>
        <v>2</v>
      </c>
      <c r="L11" s="38" t="str">
        <f t="shared" si="3"/>
        <v>Low</v>
      </c>
      <c r="M11" t="s">
        <v>75</v>
      </c>
      <c r="N11" s="2" t="s">
        <v>26</v>
      </c>
      <c r="O11" s="2" t="s">
        <v>73</v>
      </c>
      <c r="P11" s="4">
        <v>45726</v>
      </c>
    </row>
    <row r="12" spans="1:16" ht="28.8">
      <c r="A12" t="s">
        <v>95</v>
      </c>
      <c r="B12" t="s">
        <v>46</v>
      </c>
      <c r="C12" s="17" t="s">
        <v>96</v>
      </c>
      <c r="D12" s="2">
        <v>3</v>
      </c>
      <c r="E12" s="2">
        <v>4</v>
      </c>
      <c r="F12" s="38">
        <v>12</v>
      </c>
      <c r="G12" t="s">
        <v>20</v>
      </c>
      <c r="H12" t="s">
        <v>97</v>
      </c>
      <c r="I12">
        <v>2</v>
      </c>
      <c r="J12">
        <v>3</v>
      </c>
      <c r="K12" s="38">
        <v>6</v>
      </c>
      <c r="L12" s="38" t="s">
        <v>20</v>
      </c>
      <c r="M12" t="s">
        <v>76</v>
      </c>
      <c r="N12" t="s">
        <v>23</v>
      </c>
      <c r="O12" s="17" t="s">
        <v>98</v>
      </c>
      <c r="P12" s="5">
        <v>45727</v>
      </c>
    </row>
    <row r="13" spans="1:16" ht="28.8">
      <c r="A13" t="s">
        <v>99</v>
      </c>
      <c r="B13" t="s">
        <v>49</v>
      </c>
      <c r="C13" s="17" t="s">
        <v>100</v>
      </c>
      <c r="D13">
        <v>2</v>
      </c>
      <c r="E13">
        <v>4</v>
      </c>
      <c r="F13" s="38">
        <v>8</v>
      </c>
      <c r="G13" t="s">
        <v>20</v>
      </c>
      <c r="H13" t="s">
        <v>101</v>
      </c>
      <c r="I13">
        <v>1</v>
      </c>
      <c r="J13">
        <v>3</v>
      </c>
      <c r="K13" s="38">
        <v>3</v>
      </c>
      <c r="L13" s="38" t="s">
        <v>27</v>
      </c>
      <c r="M13" t="s">
        <v>75</v>
      </c>
      <c r="N13" t="s">
        <v>26</v>
      </c>
      <c r="O13" s="17" t="s">
        <v>102</v>
      </c>
      <c r="P13" s="5">
        <v>45728</v>
      </c>
    </row>
    <row r="14" spans="1:16" ht="28.8">
      <c r="A14" t="s">
        <v>103</v>
      </c>
      <c r="B14" t="s">
        <v>52</v>
      </c>
      <c r="C14" s="17" t="s">
        <v>104</v>
      </c>
      <c r="D14">
        <v>3</v>
      </c>
      <c r="E14">
        <v>3</v>
      </c>
      <c r="F14" s="38">
        <v>9</v>
      </c>
      <c r="G14" t="s">
        <v>20</v>
      </c>
      <c r="H14" t="s">
        <v>105</v>
      </c>
      <c r="I14">
        <v>2</v>
      </c>
      <c r="J14">
        <v>2</v>
      </c>
      <c r="K14" s="38">
        <v>4</v>
      </c>
      <c r="L14" s="38" t="s">
        <v>27</v>
      </c>
      <c r="M14" t="s">
        <v>75</v>
      </c>
      <c r="N14" t="s">
        <v>26</v>
      </c>
      <c r="O14" s="17" t="s">
        <v>106</v>
      </c>
      <c r="P14" s="5">
        <v>45729</v>
      </c>
    </row>
    <row r="15" spans="1:16" ht="28.8">
      <c r="A15" t="s">
        <v>107</v>
      </c>
      <c r="B15" t="s">
        <v>55</v>
      </c>
      <c r="C15" s="17" t="s">
        <v>108</v>
      </c>
      <c r="D15">
        <v>3</v>
      </c>
      <c r="E15">
        <v>4</v>
      </c>
      <c r="F15" s="38">
        <v>12</v>
      </c>
      <c r="G15" t="s">
        <v>20</v>
      </c>
      <c r="H15" t="s">
        <v>109</v>
      </c>
      <c r="I15">
        <v>2</v>
      </c>
      <c r="J15">
        <v>3</v>
      </c>
      <c r="K15" s="38">
        <v>6</v>
      </c>
      <c r="L15" s="38" t="s">
        <v>20</v>
      </c>
      <c r="M15" t="s">
        <v>76</v>
      </c>
      <c r="N15" t="s">
        <v>19</v>
      </c>
      <c r="O15" s="17" t="s">
        <v>110</v>
      </c>
      <c r="P15" s="5">
        <v>45730</v>
      </c>
    </row>
    <row r="16" spans="1:16" ht="28.8">
      <c r="A16" t="s">
        <v>111</v>
      </c>
      <c r="B16" t="s">
        <v>112</v>
      </c>
      <c r="C16" s="17" t="s">
        <v>113</v>
      </c>
      <c r="D16">
        <v>2</v>
      </c>
      <c r="E16">
        <v>5</v>
      </c>
      <c r="F16" s="38">
        <v>10</v>
      </c>
      <c r="G16" t="s">
        <v>20</v>
      </c>
      <c r="H16" t="s">
        <v>114</v>
      </c>
      <c r="I16">
        <v>2</v>
      </c>
      <c r="J16">
        <v>3</v>
      </c>
      <c r="K16" s="38">
        <v>6</v>
      </c>
      <c r="L16" s="38" t="s">
        <v>20</v>
      </c>
      <c r="M16" t="s">
        <v>76</v>
      </c>
      <c r="N16" t="s">
        <v>115</v>
      </c>
      <c r="O16" s="17" t="s">
        <v>116</v>
      </c>
      <c r="P16" s="5">
        <v>45731</v>
      </c>
    </row>
    <row r="17" spans="1:16" ht="28.8">
      <c r="A17" t="s">
        <v>117</v>
      </c>
      <c r="B17" t="s">
        <v>118</v>
      </c>
      <c r="C17" s="17" t="s">
        <v>119</v>
      </c>
      <c r="D17">
        <v>4</v>
      </c>
      <c r="E17">
        <v>5</v>
      </c>
      <c r="F17" s="38">
        <v>20</v>
      </c>
      <c r="G17" t="s">
        <v>18</v>
      </c>
      <c r="H17" t="s">
        <v>120</v>
      </c>
      <c r="I17">
        <v>2</v>
      </c>
      <c r="J17">
        <v>4</v>
      </c>
      <c r="K17" s="38">
        <v>8</v>
      </c>
      <c r="L17" s="38" t="s">
        <v>20</v>
      </c>
      <c r="M17" t="s">
        <v>76</v>
      </c>
      <c r="N17" t="s">
        <v>23</v>
      </c>
      <c r="O17" s="17" t="s">
        <v>121</v>
      </c>
      <c r="P17" s="5">
        <v>45732</v>
      </c>
    </row>
    <row r="18" spans="1:16" ht="28.8">
      <c r="A18" t="s">
        <v>122</v>
      </c>
      <c r="B18" t="s">
        <v>123</v>
      </c>
      <c r="C18" s="17" t="s">
        <v>124</v>
      </c>
      <c r="D18">
        <v>2</v>
      </c>
      <c r="E18">
        <v>5</v>
      </c>
      <c r="F18" s="38">
        <v>10</v>
      </c>
      <c r="G18" t="s">
        <v>20</v>
      </c>
      <c r="H18" t="s">
        <v>125</v>
      </c>
      <c r="I18">
        <v>1</v>
      </c>
      <c r="J18">
        <v>4</v>
      </c>
      <c r="K18" s="38">
        <v>4</v>
      </c>
      <c r="L18" s="38" t="s">
        <v>27</v>
      </c>
      <c r="M18" t="s">
        <v>75</v>
      </c>
      <c r="N18" t="s">
        <v>26</v>
      </c>
      <c r="O18" s="17" t="s">
        <v>126</v>
      </c>
      <c r="P18" s="5">
        <v>45733</v>
      </c>
    </row>
    <row r="19" spans="1:16" ht="28.8">
      <c r="A19" t="s">
        <v>127</v>
      </c>
      <c r="B19" t="s">
        <v>128</v>
      </c>
      <c r="C19" s="17" t="s">
        <v>129</v>
      </c>
      <c r="D19">
        <v>4</v>
      </c>
      <c r="E19">
        <v>4</v>
      </c>
      <c r="F19" s="38">
        <v>16</v>
      </c>
      <c r="G19" t="s">
        <v>18</v>
      </c>
      <c r="H19" t="s">
        <v>130</v>
      </c>
      <c r="I19">
        <v>2</v>
      </c>
      <c r="J19">
        <v>3</v>
      </c>
      <c r="K19" s="38">
        <v>6</v>
      </c>
      <c r="L19" s="38" t="s">
        <v>20</v>
      </c>
      <c r="M19" t="s">
        <v>76</v>
      </c>
      <c r="N19" t="s">
        <v>131</v>
      </c>
      <c r="O19" s="17" t="s">
        <v>132</v>
      </c>
      <c r="P19" s="5">
        <v>45734</v>
      </c>
    </row>
    <row r="20" spans="1:16" ht="28.8">
      <c r="A20" t="s">
        <v>133</v>
      </c>
      <c r="B20" t="s">
        <v>61</v>
      </c>
      <c r="C20" s="17" t="s">
        <v>134</v>
      </c>
      <c r="D20">
        <v>3</v>
      </c>
      <c r="E20">
        <v>4</v>
      </c>
      <c r="F20" s="38">
        <v>12</v>
      </c>
      <c r="G20" t="s">
        <v>20</v>
      </c>
      <c r="H20" t="s">
        <v>135</v>
      </c>
      <c r="I20">
        <v>2</v>
      </c>
      <c r="J20">
        <v>3</v>
      </c>
      <c r="K20" s="38">
        <v>6</v>
      </c>
      <c r="L20" s="38" t="s">
        <v>20</v>
      </c>
      <c r="M20" t="s">
        <v>76</v>
      </c>
      <c r="N20" t="s">
        <v>36</v>
      </c>
      <c r="O20" s="17" t="s">
        <v>136</v>
      </c>
      <c r="P20" s="5">
        <v>45735</v>
      </c>
    </row>
    <row r="21" spans="1:16" ht="28.8">
      <c r="A21" t="s">
        <v>137</v>
      </c>
      <c r="B21" t="s">
        <v>138</v>
      </c>
      <c r="C21" s="17" t="s">
        <v>139</v>
      </c>
      <c r="D21">
        <v>3</v>
      </c>
      <c r="E21">
        <v>4</v>
      </c>
      <c r="F21" s="38">
        <v>12</v>
      </c>
      <c r="G21" t="s">
        <v>20</v>
      </c>
      <c r="H21" t="s">
        <v>140</v>
      </c>
      <c r="I21">
        <v>2</v>
      </c>
      <c r="J21">
        <v>2</v>
      </c>
      <c r="K21" s="38">
        <v>4</v>
      </c>
      <c r="L21" s="38" t="s">
        <v>27</v>
      </c>
      <c r="M21" t="s">
        <v>75</v>
      </c>
      <c r="N21" t="s">
        <v>141</v>
      </c>
      <c r="O21" s="17" t="s">
        <v>142</v>
      </c>
      <c r="P21" s="5">
        <v>45736</v>
      </c>
    </row>
    <row r="22" spans="1:16" ht="28.8">
      <c r="A22" t="s">
        <v>143</v>
      </c>
      <c r="B22" t="s">
        <v>68</v>
      </c>
      <c r="C22" s="17" t="s">
        <v>144</v>
      </c>
      <c r="D22">
        <v>1</v>
      </c>
      <c r="E22">
        <v>3</v>
      </c>
      <c r="F22" s="38">
        <v>3</v>
      </c>
      <c r="G22" t="s">
        <v>27</v>
      </c>
      <c r="H22" t="s">
        <v>145</v>
      </c>
      <c r="I22">
        <v>1</v>
      </c>
      <c r="J22">
        <v>2</v>
      </c>
      <c r="K22" s="38">
        <v>2</v>
      </c>
      <c r="L22" s="38" t="s">
        <v>27</v>
      </c>
      <c r="M22" t="s">
        <v>78</v>
      </c>
      <c r="N22" t="s">
        <v>146</v>
      </c>
      <c r="O22" s="17" t="s">
        <v>147</v>
      </c>
      <c r="P22" s="5">
        <v>45737</v>
      </c>
    </row>
    <row r="23" spans="1:16" ht="28.8">
      <c r="A23" t="s">
        <v>148</v>
      </c>
      <c r="B23" t="s">
        <v>149</v>
      </c>
      <c r="C23" s="17" t="s">
        <v>150</v>
      </c>
      <c r="D23">
        <v>2</v>
      </c>
      <c r="E23">
        <v>3</v>
      </c>
      <c r="F23" s="38">
        <v>6</v>
      </c>
      <c r="G23" t="s">
        <v>20</v>
      </c>
      <c r="H23" t="s">
        <v>151</v>
      </c>
      <c r="I23">
        <v>1</v>
      </c>
      <c r="J23">
        <v>2</v>
      </c>
      <c r="K23" s="38">
        <v>2</v>
      </c>
      <c r="L23" s="38" t="s">
        <v>27</v>
      </c>
      <c r="M23" t="s">
        <v>75</v>
      </c>
      <c r="N23" t="s">
        <v>152</v>
      </c>
      <c r="O23" s="17" t="s">
        <v>153</v>
      </c>
      <c r="P23" s="5">
        <v>45738</v>
      </c>
    </row>
    <row r="24" spans="1:16" ht="28.8">
      <c r="A24" t="s">
        <v>154</v>
      </c>
      <c r="B24" t="s">
        <v>43</v>
      </c>
      <c r="C24" s="17" t="s">
        <v>155</v>
      </c>
      <c r="D24">
        <v>3</v>
      </c>
      <c r="E24">
        <v>2</v>
      </c>
      <c r="F24" s="38">
        <v>6</v>
      </c>
      <c r="G24" t="s">
        <v>20</v>
      </c>
      <c r="H24" t="s">
        <v>156</v>
      </c>
      <c r="I24">
        <v>2</v>
      </c>
      <c r="J24">
        <v>1</v>
      </c>
      <c r="K24" s="38">
        <v>2</v>
      </c>
      <c r="L24" s="38" t="s">
        <v>27</v>
      </c>
      <c r="M24" t="s">
        <v>75</v>
      </c>
      <c r="N24" t="s">
        <v>19</v>
      </c>
      <c r="O24" s="17" t="s">
        <v>157</v>
      </c>
      <c r="P24" s="5">
        <v>45739</v>
      </c>
    </row>
    <row r="25" spans="1:16" ht="28.8">
      <c r="A25" t="s">
        <v>158</v>
      </c>
      <c r="B25" t="s">
        <v>159</v>
      </c>
      <c r="C25" s="17" t="s">
        <v>160</v>
      </c>
      <c r="D25">
        <v>4</v>
      </c>
      <c r="E25">
        <v>4</v>
      </c>
      <c r="F25" s="38">
        <v>16</v>
      </c>
      <c r="G25" t="s">
        <v>18</v>
      </c>
      <c r="H25" t="s">
        <v>161</v>
      </c>
      <c r="I25">
        <v>2</v>
      </c>
      <c r="J25">
        <v>3</v>
      </c>
      <c r="K25" s="38">
        <v>6</v>
      </c>
      <c r="L25" s="38" t="s">
        <v>20</v>
      </c>
      <c r="M25" t="s">
        <v>76</v>
      </c>
      <c r="N25" t="s">
        <v>23</v>
      </c>
      <c r="O25" s="17" t="s">
        <v>162</v>
      </c>
      <c r="P25" s="5">
        <v>45740</v>
      </c>
    </row>
    <row r="26" spans="1:16" ht="28.8">
      <c r="A26" t="s">
        <v>163</v>
      </c>
      <c r="B26" t="s">
        <v>164</v>
      </c>
      <c r="C26" s="17" t="s">
        <v>165</v>
      </c>
      <c r="D26">
        <v>3</v>
      </c>
      <c r="E26">
        <v>4</v>
      </c>
      <c r="F26" s="38">
        <v>12</v>
      </c>
      <c r="G26" t="s">
        <v>20</v>
      </c>
      <c r="H26" t="s">
        <v>166</v>
      </c>
      <c r="I26">
        <v>2</v>
      </c>
      <c r="J26">
        <v>3</v>
      </c>
      <c r="K26" s="38">
        <v>6</v>
      </c>
      <c r="L26" s="38" t="s">
        <v>20</v>
      </c>
      <c r="M26" t="s">
        <v>76</v>
      </c>
      <c r="N26" t="s">
        <v>36</v>
      </c>
      <c r="O26" s="17" t="s">
        <v>167</v>
      </c>
      <c r="P26" s="5">
        <v>45741</v>
      </c>
    </row>
    <row r="27" spans="1:16" ht="28.8">
      <c r="A27" t="s">
        <v>168</v>
      </c>
      <c r="B27" t="s">
        <v>118</v>
      </c>
      <c r="C27" s="17" t="s">
        <v>169</v>
      </c>
      <c r="D27">
        <v>3</v>
      </c>
      <c r="E27">
        <v>4</v>
      </c>
      <c r="F27" s="38">
        <v>12</v>
      </c>
      <c r="G27" t="s">
        <v>20</v>
      </c>
      <c r="H27" t="s">
        <v>170</v>
      </c>
      <c r="I27">
        <v>2</v>
      </c>
      <c r="J27">
        <v>2</v>
      </c>
      <c r="K27" s="38">
        <v>4</v>
      </c>
      <c r="L27" s="38" t="s">
        <v>27</v>
      </c>
      <c r="M27" t="s">
        <v>75</v>
      </c>
      <c r="N27" t="s">
        <v>23</v>
      </c>
      <c r="O27" s="17" t="s">
        <v>171</v>
      </c>
      <c r="P27" s="5">
        <v>45742</v>
      </c>
    </row>
    <row r="28" spans="1:16" ht="28.8">
      <c r="A28" t="s">
        <v>172</v>
      </c>
      <c r="B28" t="s">
        <v>112</v>
      </c>
      <c r="C28" s="17" t="s">
        <v>173</v>
      </c>
      <c r="D28">
        <v>2</v>
      </c>
      <c r="E28">
        <v>4</v>
      </c>
      <c r="F28" s="38">
        <v>8</v>
      </c>
      <c r="G28" t="s">
        <v>20</v>
      </c>
      <c r="H28" t="s">
        <v>174</v>
      </c>
      <c r="I28">
        <v>2</v>
      </c>
      <c r="J28">
        <v>2</v>
      </c>
      <c r="K28" s="38">
        <v>4</v>
      </c>
      <c r="L28" s="38" t="s">
        <v>27</v>
      </c>
      <c r="M28" t="s">
        <v>75</v>
      </c>
      <c r="N28" t="s">
        <v>115</v>
      </c>
      <c r="O28" s="17" t="s">
        <v>175</v>
      </c>
      <c r="P28" s="5">
        <v>45743</v>
      </c>
    </row>
    <row r="29" spans="1:16" ht="28.8">
      <c r="A29" t="s">
        <v>176</v>
      </c>
      <c r="B29" t="s">
        <v>177</v>
      </c>
      <c r="C29" s="17" t="s">
        <v>178</v>
      </c>
      <c r="D29">
        <v>2</v>
      </c>
      <c r="E29">
        <v>2</v>
      </c>
      <c r="F29" s="38">
        <v>4</v>
      </c>
      <c r="G29" t="s">
        <v>27</v>
      </c>
      <c r="H29" t="s">
        <v>179</v>
      </c>
      <c r="I29">
        <v>1</v>
      </c>
      <c r="J29">
        <v>1</v>
      </c>
      <c r="K29" s="38">
        <v>1</v>
      </c>
      <c r="L29" s="38" t="s">
        <v>27</v>
      </c>
      <c r="M29" t="s">
        <v>76</v>
      </c>
      <c r="N29" t="s">
        <v>180</v>
      </c>
      <c r="O29" s="17" t="s">
        <v>181</v>
      </c>
      <c r="P29" s="5">
        <v>45744</v>
      </c>
    </row>
    <row r="30" spans="1:16" ht="28.8">
      <c r="A30" t="s">
        <v>182</v>
      </c>
      <c r="B30" t="s">
        <v>183</v>
      </c>
      <c r="C30" s="17" t="s">
        <v>184</v>
      </c>
      <c r="D30">
        <v>2</v>
      </c>
      <c r="E30">
        <v>4</v>
      </c>
      <c r="F30" s="38">
        <v>8</v>
      </c>
      <c r="G30" t="s">
        <v>20</v>
      </c>
      <c r="H30" t="s">
        <v>185</v>
      </c>
      <c r="I30">
        <v>2</v>
      </c>
      <c r="J30">
        <v>3</v>
      </c>
      <c r="K30" s="38">
        <v>6</v>
      </c>
      <c r="L30" s="38" t="s">
        <v>20</v>
      </c>
      <c r="M30" t="s">
        <v>76</v>
      </c>
      <c r="N30" t="s">
        <v>186</v>
      </c>
      <c r="O30" s="17" t="s">
        <v>187</v>
      </c>
      <c r="P30" s="5">
        <v>45745</v>
      </c>
    </row>
    <row r="31" spans="1:16" ht="28.8">
      <c r="A31" t="s">
        <v>188</v>
      </c>
      <c r="B31" t="s">
        <v>46</v>
      </c>
      <c r="C31" s="17" t="s">
        <v>189</v>
      </c>
      <c r="D31">
        <v>4</v>
      </c>
      <c r="E31">
        <v>3</v>
      </c>
      <c r="F31" s="38">
        <v>12</v>
      </c>
      <c r="G31" t="s">
        <v>20</v>
      </c>
      <c r="H31" t="s">
        <v>190</v>
      </c>
      <c r="I31">
        <v>2</v>
      </c>
      <c r="J31">
        <v>2</v>
      </c>
      <c r="K31" s="38">
        <v>4</v>
      </c>
      <c r="L31" s="38" t="s">
        <v>27</v>
      </c>
      <c r="M31" t="s">
        <v>75</v>
      </c>
      <c r="N31" t="s">
        <v>23</v>
      </c>
      <c r="O31" s="17" t="s">
        <v>191</v>
      </c>
      <c r="P31" s="5">
        <v>45746</v>
      </c>
    </row>
    <row r="32" spans="1:16">
      <c r="C32" s="17"/>
      <c r="O32" s="17"/>
    </row>
    <row r="33" spans="3:15">
      <c r="C33" s="17"/>
      <c r="O33" s="17"/>
    </row>
    <row r="34" spans="3:15">
      <c r="C34" s="17"/>
      <c r="O34" s="17"/>
    </row>
    <row r="35" spans="3:15">
      <c r="C35" s="17"/>
      <c r="O35" s="17"/>
    </row>
    <row r="36" spans="3:15">
      <c r="C36" s="17"/>
      <c r="O36" s="17"/>
    </row>
    <row r="37" spans="3:15">
      <c r="C37" s="17"/>
      <c r="O37" s="17"/>
    </row>
    <row r="38" spans="3:15">
      <c r="C38" s="17"/>
      <c r="O38" s="17"/>
    </row>
    <row r="39" spans="3:15">
      <c r="C39" s="17"/>
      <c r="O39" s="17"/>
    </row>
    <row r="40" spans="3:15">
      <c r="C40" s="17"/>
      <c r="O40" s="17"/>
    </row>
    <row r="41" spans="3:15">
      <c r="C41" s="17"/>
      <c r="O41" s="17"/>
    </row>
    <row r="42" spans="3:15">
      <c r="C42" s="17"/>
      <c r="O42" s="17"/>
    </row>
    <row r="43" spans="3:15">
      <c r="C43" s="17"/>
      <c r="O43" s="17"/>
    </row>
    <row r="44" spans="3:15">
      <c r="C44" s="17"/>
      <c r="O44" s="17"/>
    </row>
    <row r="45" spans="3:15">
      <c r="C45" s="17"/>
      <c r="O45" s="17"/>
    </row>
    <row r="46" spans="3:15">
      <c r="C46" s="17"/>
      <c r="O46" s="17"/>
    </row>
    <row r="47" spans="3:15">
      <c r="C47" s="17"/>
      <c r="O47" s="17"/>
    </row>
    <row r="48" spans="3:15">
      <c r="C48" s="17"/>
      <c r="O48" s="17"/>
    </row>
    <row r="49" spans="3:15">
      <c r="C49" s="17"/>
      <c r="O49" s="17"/>
    </row>
    <row r="50" spans="3:15">
      <c r="C50" s="17"/>
      <c r="O50" s="17"/>
    </row>
    <row r="51" spans="3:15">
      <c r="C51" s="17"/>
      <c r="O51" s="17"/>
    </row>
    <row r="52" spans="3:15">
      <c r="C52" s="17"/>
      <c r="O52" s="17"/>
    </row>
    <row r="53" spans="3:15">
      <c r="C53" s="17"/>
      <c r="O53" s="17"/>
    </row>
    <row r="54" spans="3:15">
      <c r="C54" s="17"/>
      <c r="O54" s="17"/>
    </row>
    <row r="55" spans="3:15">
      <c r="C55" s="17"/>
      <c r="O55" s="17"/>
    </row>
    <row r="56" spans="3:15">
      <c r="C56" s="17"/>
      <c r="O56" s="17"/>
    </row>
    <row r="57" spans="3:15">
      <c r="C57" s="17"/>
      <c r="O57" s="17"/>
    </row>
    <row r="58" spans="3:15">
      <c r="C58" s="17"/>
      <c r="O58" s="17"/>
    </row>
    <row r="59" spans="3:15">
      <c r="C59" s="17"/>
      <c r="O59" s="17"/>
    </row>
    <row r="60" spans="3:15">
      <c r="C60" s="17"/>
      <c r="O60" s="17"/>
    </row>
    <row r="61" spans="3:15">
      <c r="C61" s="17"/>
      <c r="O61" s="17"/>
    </row>
    <row r="62" spans="3:15">
      <c r="C62" s="17"/>
      <c r="O62" s="17"/>
    </row>
    <row r="63" spans="3:15">
      <c r="C63" s="17"/>
      <c r="O63" s="17"/>
    </row>
    <row r="64" spans="3:15">
      <c r="C64" s="17"/>
      <c r="O64" s="17"/>
    </row>
    <row r="65" spans="3:15">
      <c r="C65" s="17"/>
      <c r="O65" s="17"/>
    </row>
    <row r="66" spans="3:15">
      <c r="C66" s="17"/>
      <c r="O66" s="17"/>
    </row>
    <row r="67" spans="3:15">
      <c r="C67" s="17"/>
      <c r="O67" s="17"/>
    </row>
    <row r="68" spans="3:15">
      <c r="C68" s="17"/>
      <c r="O68" s="17"/>
    </row>
    <row r="69" spans="3:15">
      <c r="C69" s="17"/>
      <c r="O69" s="17"/>
    </row>
    <row r="70" spans="3:15">
      <c r="C70" s="17"/>
      <c r="O70" s="17"/>
    </row>
    <row r="71" spans="3:15">
      <c r="C71" s="17"/>
      <c r="O71" s="17"/>
    </row>
    <row r="72" spans="3:15">
      <c r="C72" s="17"/>
      <c r="O72" s="17"/>
    </row>
    <row r="73" spans="3:15">
      <c r="C73" s="17"/>
      <c r="O73" s="17"/>
    </row>
    <row r="74" spans="3:15">
      <c r="C74" s="17"/>
      <c r="O74" s="17"/>
    </row>
    <row r="75" spans="3:15">
      <c r="C75" s="17"/>
      <c r="O75" s="17"/>
    </row>
    <row r="76" spans="3:15">
      <c r="C76" s="17"/>
      <c r="O76" s="17"/>
    </row>
    <row r="77" spans="3:15">
      <c r="C77" s="17"/>
      <c r="O77" s="17"/>
    </row>
    <row r="78" spans="3:15">
      <c r="C78" s="17"/>
      <c r="O78" s="17"/>
    </row>
    <row r="79" spans="3:15">
      <c r="C79" s="17"/>
      <c r="O79" s="17"/>
    </row>
    <row r="80" spans="3:15">
      <c r="C80" s="17"/>
      <c r="O80" s="17"/>
    </row>
    <row r="81" spans="3:15">
      <c r="C81" s="17"/>
      <c r="O81" s="17"/>
    </row>
    <row r="82" spans="3:15">
      <c r="C82" s="17"/>
      <c r="O82" s="17"/>
    </row>
    <row r="83" spans="3:15">
      <c r="C83" s="17"/>
      <c r="O83" s="17"/>
    </row>
    <row r="84" spans="3:15">
      <c r="C84" s="17"/>
      <c r="O84" s="17"/>
    </row>
    <row r="85" spans="3:15">
      <c r="C85" s="17"/>
      <c r="O85" s="17"/>
    </row>
    <row r="86" spans="3:15">
      <c r="C86" s="17"/>
      <c r="O86" s="17"/>
    </row>
    <row r="87" spans="3:15">
      <c r="C87" s="17"/>
      <c r="O87" s="17"/>
    </row>
    <row r="88" spans="3:15">
      <c r="C88" s="17"/>
      <c r="O88" s="17"/>
    </row>
    <row r="89" spans="3:15">
      <c r="C89" s="17"/>
      <c r="O89" s="17"/>
    </row>
    <row r="90" spans="3:15">
      <c r="C90" s="17"/>
      <c r="O90" s="17"/>
    </row>
    <row r="91" spans="3:15">
      <c r="C91" s="17"/>
      <c r="O91" s="17"/>
    </row>
    <row r="92" spans="3:15">
      <c r="C92" s="17"/>
      <c r="O92" s="17"/>
    </row>
    <row r="93" spans="3:15">
      <c r="C93" s="17"/>
      <c r="O93" s="17"/>
    </row>
    <row r="94" spans="3:15">
      <c r="C94" s="17"/>
      <c r="O94" s="17"/>
    </row>
    <row r="95" spans="3:15">
      <c r="C95" s="17"/>
      <c r="O95" s="17"/>
    </row>
    <row r="96" spans="3:15">
      <c r="C96" s="17"/>
      <c r="O96" s="17"/>
    </row>
    <row r="97" spans="3:15">
      <c r="C97" s="17"/>
      <c r="O97" s="17"/>
    </row>
    <row r="98" spans="3:15">
      <c r="C98" s="17"/>
      <c r="O98" s="17"/>
    </row>
    <row r="99" spans="3:15">
      <c r="C99" s="17"/>
      <c r="O99" s="17"/>
    </row>
    <row r="100" spans="3:15">
      <c r="C100" s="17"/>
      <c r="O100" s="17"/>
    </row>
    <row r="101" spans="3:15">
      <c r="C101" s="17"/>
      <c r="O101" s="17"/>
    </row>
    <row r="103" spans="3:15">
      <c r="F103" s="38" t="str">
        <f t="shared" ref="F103:F136" si="4">IF(OR(D103="",E103=""),"",D103*E103)</f>
        <v/>
      </c>
      <c r="G103" t="str">
        <f t="shared" ref="G103:G136" si="5">IF(F103="","",IF(F103&gt;=15,"High",IF(F103&gt;=6,"Medium","Low")))</f>
        <v/>
      </c>
      <c r="K103" s="38" t="str">
        <f t="shared" ref="K103:K136" si="6">IF(OR(I103="",J103=""),"",I103*J103)</f>
        <v/>
      </c>
      <c r="L103" s="38" t="str">
        <f t="shared" ref="L103:L136" si="7">IF(K103="","",IF(K103&gt;=15,"High",IF(K103&gt;=6,"Medium","Low")))</f>
        <v/>
      </c>
    </row>
    <row r="104" spans="3:15">
      <c r="F104" s="38" t="str">
        <f t="shared" si="4"/>
        <v/>
      </c>
      <c r="G104" t="str">
        <f t="shared" si="5"/>
        <v/>
      </c>
      <c r="K104" s="38" t="str">
        <f t="shared" si="6"/>
        <v/>
      </c>
      <c r="L104" s="38" t="str">
        <f t="shared" si="7"/>
        <v/>
      </c>
    </row>
    <row r="105" spans="3:15">
      <c r="F105" s="38" t="str">
        <f t="shared" si="4"/>
        <v/>
      </c>
      <c r="G105" t="str">
        <f t="shared" si="5"/>
        <v/>
      </c>
      <c r="K105" s="38" t="str">
        <f t="shared" si="6"/>
        <v/>
      </c>
      <c r="L105" s="38" t="str">
        <f t="shared" si="7"/>
        <v/>
      </c>
    </row>
    <row r="106" spans="3:15">
      <c r="F106" s="38" t="str">
        <f t="shared" si="4"/>
        <v/>
      </c>
      <c r="G106" t="str">
        <f t="shared" si="5"/>
        <v/>
      </c>
      <c r="K106" s="38" t="str">
        <f t="shared" si="6"/>
        <v/>
      </c>
      <c r="L106" s="38" t="str">
        <f t="shared" si="7"/>
        <v/>
      </c>
    </row>
    <row r="107" spans="3:15">
      <c r="F107" s="38" t="str">
        <f t="shared" si="4"/>
        <v/>
      </c>
      <c r="G107" t="str">
        <f t="shared" si="5"/>
        <v/>
      </c>
      <c r="K107" s="38" t="str">
        <f t="shared" si="6"/>
        <v/>
      </c>
      <c r="L107" s="38" t="str">
        <f t="shared" si="7"/>
        <v/>
      </c>
    </row>
    <row r="108" spans="3:15">
      <c r="F108" s="38" t="str">
        <f t="shared" si="4"/>
        <v/>
      </c>
      <c r="G108" t="str">
        <f t="shared" si="5"/>
        <v/>
      </c>
      <c r="K108" s="38" t="str">
        <f t="shared" si="6"/>
        <v/>
      </c>
      <c r="L108" s="38" t="str">
        <f t="shared" si="7"/>
        <v/>
      </c>
    </row>
    <row r="109" spans="3:15">
      <c r="F109" s="38" t="str">
        <f t="shared" si="4"/>
        <v/>
      </c>
      <c r="G109" t="str">
        <f t="shared" si="5"/>
        <v/>
      </c>
      <c r="K109" s="38" t="str">
        <f t="shared" si="6"/>
        <v/>
      </c>
      <c r="L109" s="38" t="str">
        <f t="shared" si="7"/>
        <v/>
      </c>
    </row>
    <row r="110" spans="3:15">
      <c r="F110" s="38" t="str">
        <f t="shared" si="4"/>
        <v/>
      </c>
      <c r="G110" t="str">
        <f t="shared" si="5"/>
        <v/>
      </c>
      <c r="K110" s="38" t="str">
        <f t="shared" si="6"/>
        <v/>
      </c>
      <c r="L110" s="38" t="str">
        <f t="shared" si="7"/>
        <v/>
      </c>
    </row>
    <row r="111" spans="3:15">
      <c r="F111" s="38" t="str">
        <f t="shared" si="4"/>
        <v/>
      </c>
      <c r="G111" t="str">
        <f t="shared" si="5"/>
        <v/>
      </c>
      <c r="K111" s="38" t="str">
        <f t="shared" si="6"/>
        <v/>
      </c>
      <c r="L111" s="38" t="str">
        <f t="shared" si="7"/>
        <v/>
      </c>
    </row>
    <row r="112" spans="3:15">
      <c r="F112" s="38" t="str">
        <f t="shared" si="4"/>
        <v/>
      </c>
      <c r="G112" t="str">
        <f t="shared" si="5"/>
        <v/>
      </c>
      <c r="K112" s="38" t="str">
        <f t="shared" si="6"/>
        <v/>
      </c>
      <c r="L112" s="38" t="str">
        <f t="shared" si="7"/>
        <v/>
      </c>
    </row>
    <row r="113" spans="6:12">
      <c r="F113" s="38" t="str">
        <f t="shared" si="4"/>
        <v/>
      </c>
      <c r="G113" t="str">
        <f t="shared" si="5"/>
        <v/>
      </c>
      <c r="K113" s="38" t="str">
        <f t="shared" si="6"/>
        <v/>
      </c>
      <c r="L113" s="38" t="str">
        <f t="shared" si="7"/>
        <v/>
      </c>
    </row>
    <row r="114" spans="6:12">
      <c r="F114" s="38" t="str">
        <f t="shared" si="4"/>
        <v/>
      </c>
      <c r="G114" t="str">
        <f t="shared" si="5"/>
        <v/>
      </c>
      <c r="K114" s="38" t="str">
        <f t="shared" si="6"/>
        <v/>
      </c>
      <c r="L114" s="38" t="str">
        <f t="shared" si="7"/>
        <v/>
      </c>
    </row>
    <row r="115" spans="6:12">
      <c r="F115" s="38" t="str">
        <f t="shared" si="4"/>
        <v/>
      </c>
      <c r="G115" t="str">
        <f t="shared" si="5"/>
        <v/>
      </c>
      <c r="K115" s="38" t="str">
        <f t="shared" si="6"/>
        <v/>
      </c>
      <c r="L115" s="38" t="str">
        <f t="shared" si="7"/>
        <v/>
      </c>
    </row>
    <row r="116" spans="6:12">
      <c r="F116" s="38" t="str">
        <f t="shared" si="4"/>
        <v/>
      </c>
      <c r="G116" t="str">
        <f t="shared" si="5"/>
        <v/>
      </c>
      <c r="K116" s="38" t="str">
        <f t="shared" si="6"/>
        <v/>
      </c>
      <c r="L116" s="38" t="str">
        <f t="shared" si="7"/>
        <v/>
      </c>
    </row>
    <row r="117" spans="6:12">
      <c r="F117" s="38" t="str">
        <f t="shared" si="4"/>
        <v/>
      </c>
      <c r="G117" t="str">
        <f t="shared" si="5"/>
        <v/>
      </c>
      <c r="K117" s="38" t="str">
        <f t="shared" si="6"/>
        <v/>
      </c>
      <c r="L117" s="38" t="str">
        <f t="shared" si="7"/>
        <v/>
      </c>
    </row>
    <row r="118" spans="6:12">
      <c r="F118" s="38" t="str">
        <f t="shared" si="4"/>
        <v/>
      </c>
      <c r="G118" t="str">
        <f t="shared" si="5"/>
        <v/>
      </c>
      <c r="K118" s="38" t="str">
        <f t="shared" si="6"/>
        <v/>
      </c>
      <c r="L118" s="38" t="str">
        <f t="shared" si="7"/>
        <v/>
      </c>
    </row>
    <row r="119" spans="6:12">
      <c r="F119" s="38" t="str">
        <f t="shared" si="4"/>
        <v/>
      </c>
      <c r="G119" t="str">
        <f t="shared" si="5"/>
        <v/>
      </c>
      <c r="K119" s="38" t="str">
        <f t="shared" si="6"/>
        <v/>
      </c>
      <c r="L119" s="38" t="str">
        <f t="shared" si="7"/>
        <v/>
      </c>
    </row>
    <row r="120" spans="6:12">
      <c r="F120" s="38" t="str">
        <f t="shared" si="4"/>
        <v/>
      </c>
      <c r="G120" t="str">
        <f t="shared" si="5"/>
        <v/>
      </c>
      <c r="K120" s="38" t="str">
        <f t="shared" si="6"/>
        <v/>
      </c>
      <c r="L120" s="38" t="str">
        <f t="shared" si="7"/>
        <v/>
      </c>
    </row>
    <row r="121" spans="6:12">
      <c r="F121" s="38" t="str">
        <f t="shared" si="4"/>
        <v/>
      </c>
      <c r="G121" t="str">
        <f t="shared" si="5"/>
        <v/>
      </c>
      <c r="K121" s="38" t="str">
        <f t="shared" si="6"/>
        <v/>
      </c>
      <c r="L121" s="38" t="str">
        <f t="shared" si="7"/>
        <v/>
      </c>
    </row>
    <row r="122" spans="6:12">
      <c r="F122" s="38" t="str">
        <f t="shared" si="4"/>
        <v/>
      </c>
      <c r="G122" t="str">
        <f t="shared" si="5"/>
        <v/>
      </c>
      <c r="K122" s="38" t="str">
        <f t="shared" si="6"/>
        <v/>
      </c>
      <c r="L122" s="38" t="str">
        <f t="shared" si="7"/>
        <v/>
      </c>
    </row>
    <row r="123" spans="6:12">
      <c r="F123" s="38" t="str">
        <f t="shared" si="4"/>
        <v/>
      </c>
      <c r="G123" t="str">
        <f t="shared" si="5"/>
        <v/>
      </c>
      <c r="K123" s="38" t="str">
        <f t="shared" si="6"/>
        <v/>
      </c>
      <c r="L123" s="38" t="str">
        <f t="shared" si="7"/>
        <v/>
      </c>
    </row>
    <row r="124" spans="6:12">
      <c r="F124" s="38" t="str">
        <f t="shared" si="4"/>
        <v/>
      </c>
      <c r="G124" t="str">
        <f t="shared" si="5"/>
        <v/>
      </c>
      <c r="K124" s="38" t="str">
        <f t="shared" si="6"/>
        <v/>
      </c>
      <c r="L124" s="38" t="str">
        <f t="shared" si="7"/>
        <v/>
      </c>
    </row>
    <row r="125" spans="6:12">
      <c r="F125" s="38" t="str">
        <f t="shared" si="4"/>
        <v/>
      </c>
      <c r="G125" t="str">
        <f t="shared" si="5"/>
        <v/>
      </c>
      <c r="K125" s="38" t="str">
        <f t="shared" si="6"/>
        <v/>
      </c>
      <c r="L125" s="38" t="str">
        <f t="shared" si="7"/>
        <v/>
      </c>
    </row>
    <row r="126" spans="6:12">
      <c r="F126" s="38" t="str">
        <f t="shared" si="4"/>
        <v/>
      </c>
      <c r="G126" t="str">
        <f t="shared" si="5"/>
        <v/>
      </c>
      <c r="K126" s="38" t="str">
        <f t="shared" si="6"/>
        <v/>
      </c>
      <c r="L126" s="38" t="str">
        <f t="shared" si="7"/>
        <v/>
      </c>
    </row>
    <row r="127" spans="6:12">
      <c r="F127" s="38" t="str">
        <f t="shared" si="4"/>
        <v/>
      </c>
      <c r="G127" t="str">
        <f t="shared" si="5"/>
        <v/>
      </c>
      <c r="K127" s="38" t="str">
        <f t="shared" si="6"/>
        <v/>
      </c>
      <c r="L127" s="38" t="str">
        <f t="shared" si="7"/>
        <v/>
      </c>
    </row>
    <row r="128" spans="6:12">
      <c r="F128" s="38" t="str">
        <f t="shared" si="4"/>
        <v/>
      </c>
      <c r="G128" t="str">
        <f t="shared" si="5"/>
        <v/>
      </c>
      <c r="K128" s="38" t="str">
        <f t="shared" si="6"/>
        <v/>
      </c>
      <c r="L128" s="38" t="str">
        <f t="shared" si="7"/>
        <v/>
      </c>
    </row>
    <row r="129" spans="6:12">
      <c r="F129" s="38" t="str">
        <f t="shared" si="4"/>
        <v/>
      </c>
      <c r="G129" t="str">
        <f t="shared" si="5"/>
        <v/>
      </c>
      <c r="K129" s="38" t="str">
        <f t="shared" si="6"/>
        <v/>
      </c>
      <c r="L129" s="38" t="str">
        <f t="shared" si="7"/>
        <v/>
      </c>
    </row>
    <row r="130" spans="6:12">
      <c r="F130" s="38" t="str">
        <f t="shared" si="4"/>
        <v/>
      </c>
      <c r="G130" t="str">
        <f t="shared" si="5"/>
        <v/>
      </c>
      <c r="K130" s="38" t="str">
        <f t="shared" si="6"/>
        <v/>
      </c>
      <c r="L130" s="38" t="str">
        <f t="shared" si="7"/>
        <v/>
      </c>
    </row>
    <row r="131" spans="6:12">
      <c r="F131" s="38" t="str">
        <f t="shared" si="4"/>
        <v/>
      </c>
      <c r="G131" t="str">
        <f t="shared" si="5"/>
        <v/>
      </c>
      <c r="K131" s="38" t="str">
        <f t="shared" si="6"/>
        <v/>
      </c>
      <c r="L131" s="38" t="str">
        <f t="shared" si="7"/>
        <v/>
      </c>
    </row>
    <row r="132" spans="6:12">
      <c r="F132" s="38" t="str">
        <f t="shared" si="4"/>
        <v/>
      </c>
      <c r="G132" t="str">
        <f t="shared" si="5"/>
        <v/>
      </c>
      <c r="K132" s="38" t="str">
        <f t="shared" si="6"/>
        <v/>
      </c>
      <c r="L132" s="38" t="str">
        <f t="shared" si="7"/>
        <v/>
      </c>
    </row>
    <row r="133" spans="6:12">
      <c r="F133" s="38" t="str">
        <f t="shared" si="4"/>
        <v/>
      </c>
      <c r="G133" t="str">
        <f t="shared" si="5"/>
        <v/>
      </c>
      <c r="K133" s="38" t="str">
        <f t="shared" si="6"/>
        <v/>
      </c>
      <c r="L133" s="38" t="str">
        <f t="shared" si="7"/>
        <v/>
      </c>
    </row>
    <row r="134" spans="6:12">
      <c r="F134" s="38" t="str">
        <f t="shared" si="4"/>
        <v/>
      </c>
      <c r="G134" t="str">
        <f t="shared" si="5"/>
        <v/>
      </c>
      <c r="K134" s="38" t="str">
        <f t="shared" si="6"/>
        <v/>
      </c>
      <c r="L134" s="38" t="str">
        <f t="shared" si="7"/>
        <v/>
      </c>
    </row>
    <row r="135" spans="6:12">
      <c r="F135" s="38" t="str">
        <f t="shared" si="4"/>
        <v/>
      </c>
      <c r="G135" t="str">
        <f t="shared" si="5"/>
        <v/>
      </c>
      <c r="K135" s="38" t="str">
        <f t="shared" si="6"/>
        <v/>
      </c>
      <c r="L135" s="38" t="str">
        <f t="shared" si="7"/>
        <v/>
      </c>
    </row>
    <row r="136" spans="6:12">
      <c r="F136" s="38" t="str">
        <f t="shared" si="4"/>
        <v/>
      </c>
      <c r="G136" t="str">
        <f t="shared" si="5"/>
        <v/>
      </c>
      <c r="K136" s="38" t="str">
        <f t="shared" si="6"/>
        <v/>
      </c>
      <c r="L136" s="38" t="str">
        <f t="shared" si="7"/>
        <v/>
      </c>
    </row>
    <row r="137" spans="6:12">
      <c r="F137" s="38" t="str">
        <f t="shared" ref="F137:F171" si="8">IF(OR(D137="",E137=""),"",D137*E137)</f>
        <v/>
      </c>
      <c r="G137" t="str">
        <f t="shared" ref="G137:G171" si="9">IF(F137="","",IF(F137&gt;=15,"High",IF(F137&gt;=6,"Medium","Low")))</f>
        <v/>
      </c>
      <c r="K137" s="38" t="str">
        <f t="shared" ref="K137:K171" si="10">IF(OR(I137="",J137=""),"",I137*J137)</f>
        <v/>
      </c>
      <c r="L137" s="38" t="str">
        <f t="shared" ref="L137:L171" si="11">IF(K137="","",IF(K137&gt;=15,"High",IF(K137&gt;=6,"Medium","Low")))</f>
        <v/>
      </c>
    </row>
    <row r="138" spans="6:12">
      <c r="F138" s="38" t="str">
        <f t="shared" si="8"/>
        <v/>
      </c>
      <c r="G138" t="str">
        <f t="shared" si="9"/>
        <v/>
      </c>
      <c r="K138" s="38" t="str">
        <f t="shared" si="10"/>
        <v/>
      </c>
      <c r="L138" s="38" t="str">
        <f t="shared" si="11"/>
        <v/>
      </c>
    </row>
    <row r="139" spans="6:12">
      <c r="F139" s="38" t="str">
        <f t="shared" si="8"/>
        <v/>
      </c>
      <c r="G139" t="str">
        <f t="shared" si="9"/>
        <v/>
      </c>
      <c r="K139" s="38" t="str">
        <f t="shared" si="10"/>
        <v/>
      </c>
      <c r="L139" s="38" t="str">
        <f t="shared" si="11"/>
        <v/>
      </c>
    </row>
    <row r="140" spans="6:12">
      <c r="F140" s="38" t="str">
        <f t="shared" si="8"/>
        <v/>
      </c>
      <c r="G140" t="str">
        <f t="shared" si="9"/>
        <v/>
      </c>
      <c r="K140" s="38" t="str">
        <f t="shared" si="10"/>
        <v/>
      </c>
      <c r="L140" s="38" t="str">
        <f t="shared" si="11"/>
        <v/>
      </c>
    </row>
    <row r="141" spans="6:12">
      <c r="F141" s="38" t="str">
        <f t="shared" si="8"/>
        <v/>
      </c>
      <c r="G141" t="str">
        <f t="shared" si="9"/>
        <v/>
      </c>
      <c r="K141" s="38" t="str">
        <f t="shared" si="10"/>
        <v/>
      </c>
      <c r="L141" s="38" t="str">
        <f t="shared" si="11"/>
        <v/>
      </c>
    </row>
    <row r="142" spans="6:12">
      <c r="F142" s="38" t="str">
        <f t="shared" si="8"/>
        <v/>
      </c>
      <c r="G142" t="str">
        <f t="shared" si="9"/>
        <v/>
      </c>
      <c r="K142" s="38" t="str">
        <f t="shared" si="10"/>
        <v/>
      </c>
      <c r="L142" s="38" t="str">
        <f t="shared" si="11"/>
        <v/>
      </c>
    </row>
    <row r="143" spans="6:12">
      <c r="F143" s="38" t="str">
        <f t="shared" si="8"/>
        <v/>
      </c>
      <c r="G143" t="str">
        <f t="shared" si="9"/>
        <v/>
      </c>
      <c r="K143" s="38" t="str">
        <f t="shared" si="10"/>
        <v/>
      </c>
      <c r="L143" s="38" t="str">
        <f t="shared" si="11"/>
        <v/>
      </c>
    </row>
    <row r="144" spans="6:12">
      <c r="F144" s="38" t="str">
        <f t="shared" si="8"/>
        <v/>
      </c>
      <c r="G144" t="str">
        <f t="shared" si="9"/>
        <v/>
      </c>
      <c r="K144" s="38" t="str">
        <f t="shared" si="10"/>
        <v/>
      </c>
      <c r="L144" s="38" t="str">
        <f t="shared" si="11"/>
        <v/>
      </c>
    </row>
    <row r="145" spans="6:12">
      <c r="F145" s="38" t="str">
        <f t="shared" si="8"/>
        <v/>
      </c>
      <c r="G145" t="str">
        <f t="shared" si="9"/>
        <v/>
      </c>
      <c r="K145" s="38" t="str">
        <f t="shared" si="10"/>
        <v/>
      </c>
      <c r="L145" s="38" t="str">
        <f t="shared" si="11"/>
        <v/>
      </c>
    </row>
    <row r="146" spans="6:12">
      <c r="F146" s="38" t="str">
        <f t="shared" si="8"/>
        <v/>
      </c>
      <c r="G146" t="str">
        <f t="shared" si="9"/>
        <v/>
      </c>
      <c r="K146" s="38" t="str">
        <f t="shared" si="10"/>
        <v/>
      </c>
      <c r="L146" s="38" t="str">
        <f t="shared" si="11"/>
        <v/>
      </c>
    </row>
    <row r="147" spans="6:12">
      <c r="F147" s="38" t="str">
        <f t="shared" si="8"/>
        <v/>
      </c>
      <c r="G147" t="str">
        <f t="shared" si="9"/>
        <v/>
      </c>
      <c r="K147" s="38" t="str">
        <f t="shared" si="10"/>
        <v/>
      </c>
      <c r="L147" s="38" t="str">
        <f t="shared" si="11"/>
        <v/>
      </c>
    </row>
    <row r="148" spans="6:12">
      <c r="F148" s="38" t="str">
        <f t="shared" si="8"/>
        <v/>
      </c>
      <c r="G148" t="str">
        <f t="shared" si="9"/>
        <v/>
      </c>
      <c r="K148" s="38" t="str">
        <f t="shared" si="10"/>
        <v/>
      </c>
      <c r="L148" s="38" t="str">
        <f t="shared" si="11"/>
        <v/>
      </c>
    </row>
    <row r="149" spans="6:12">
      <c r="F149" s="38" t="str">
        <f t="shared" si="8"/>
        <v/>
      </c>
      <c r="G149" t="str">
        <f t="shared" si="9"/>
        <v/>
      </c>
      <c r="K149" s="38" t="str">
        <f t="shared" si="10"/>
        <v/>
      </c>
      <c r="L149" s="38" t="str">
        <f t="shared" si="11"/>
        <v/>
      </c>
    </row>
    <row r="150" spans="6:12">
      <c r="F150" s="38" t="str">
        <f t="shared" si="8"/>
        <v/>
      </c>
      <c r="G150" t="str">
        <f t="shared" si="9"/>
        <v/>
      </c>
      <c r="K150" s="38" t="str">
        <f t="shared" si="10"/>
        <v/>
      </c>
      <c r="L150" s="38" t="str">
        <f t="shared" si="11"/>
        <v/>
      </c>
    </row>
    <row r="151" spans="6:12">
      <c r="F151" s="38" t="str">
        <f t="shared" si="8"/>
        <v/>
      </c>
      <c r="G151" t="str">
        <f t="shared" si="9"/>
        <v/>
      </c>
      <c r="K151" s="38" t="str">
        <f t="shared" si="10"/>
        <v/>
      </c>
      <c r="L151" s="38" t="str">
        <f t="shared" si="11"/>
        <v/>
      </c>
    </row>
    <row r="152" spans="6:12">
      <c r="F152" s="38" t="str">
        <f t="shared" si="8"/>
        <v/>
      </c>
      <c r="G152" t="str">
        <f t="shared" si="9"/>
        <v/>
      </c>
      <c r="K152" s="38" t="str">
        <f t="shared" si="10"/>
        <v/>
      </c>
      <c r="L152" s="38" t="str">
        <f t="shared" si="11"/>
        <v/>
      </c>
    </row>
    <row r="153" spans="6:12">
      <c r="F153" s="38" t="str">
        <f t="shared" si="8"/>
        <v/>
      </c>
      <c r="G153" t="str">
        <f t="shared" si="9"/>
        <v/>
      </c>
      <c r="K153" s="38" t="str">
        <f t="shared" si="10"/>
        <v/>
      </c>
      <c r="L153" s="38" t="str">
        <f t="shared" si="11"/>
        <v/>
      </c>
    </row>
    <row r="154" spans="6:12">
      <c r="F154" s="38" t="str">
        <f t="shared" si="8"/>
        <v/>
      </c>
      <c r="G154" t="str">
        <f t="shared" si="9"/>
        <v/>
      </c>
      <c r="K154" s="38" t="str">
        <f t="shared" si="10"/>
        <v/>
      </c>
      <c r="L154" s="38" t="str">
        <f t="shared" si="11"/>
        <v/>
      </c>
    </row>
    <row r="155" spans="6:12">
      <c r="F155" s="38" t="str">
        <f t="shared" si="8"/>
        <v/>
      </c>
      <c r="G155" t="str">
        <f t="shared" si="9"/>
        <v/>
      </c>
      <c r="K155" s="38" t="str">
        <f t="shared" si="10"/>
        <v/>
      </c>
      <c r="L155" s="38" t="str">
        <f t="shared" si="11"/>
        <v/>
      </c>
    </row>
    <row r="156" spans="6:12">
      <c r="F156" s="38" t="str">
        <f t="shared" si="8"/>
        <v/>
      </c>
      <c r="G156" t="str">
        <f t="shared" si="9"/>
        <v/>
      </c>
      <c r="K156" s="38" t="str">
        <f t="shared" si="10"/>
        <v/>
      </c>
      <c r="L156" s="38" t="str">
        <f t="shared" si="11"/>
        <v/>
      </c>
    </row>
    <row r="157" spans="6:12">
      <c r="F157" s="38" t="str">
        <f t="shared" si="8"/>
        <v/>
      </c>
      <c r="G157" t="str">
        <f t="shared" si="9"/>
        <v/>
      </c>
      <c r="K157" s="38" t="str">
        <f t="shared" si="10"/>
        <v/>
      </c>
      <c r="L157" s="38" t="str">
        <f t="shared" si="11"/>
        <v/>
      </c>
    </row>
    <row r="158" spans="6:12">
      <c r="F158" s="38" t="str">
        <f t="shared" si="8"/>
        <v/>
      </c>
      <c r="G158" t="str">
        <f t="shared" si="9"/>
        <v/>
      </c>
      <c r="K158" s="38" t="str">
        <f t="shared" si="10"/>
        <v/>
      </c>
      <c r="L158" s="38" t="str">
        <f t="shared" si="11"/>
        <v/>
      </c>
    </row>
    <row r="159" spans="6:12">
      <c r="F159" s="38" t="str">
        <f t="shared" si="8"/>
        <v/>
      </c>
      <c r="G159" t="str">
        <f t="shared" si="9"/>
        <v/>
      </c>
      <c r="K159" s="38" t="str">
        <f t="shared" si="10"/>
        <v/>
      </c>
      <c r="L159" s="38" t="str">
        <f t="shared" si="11"/>
        <v/>
      </c>
    </row>
    <row r="160" spans="6:12">
      <c r="F160" s="38" t="str">
        <f t="shared" si="8"/>
        <v/>
      </c>
      <c r="G160" t="str">
        <f t="shared" si="9"/>
        <v/>
      </c>
      <c r="K160" s="38" t="str">
        <f t="shared" si="10"/>
        <v/>
      </c>
      <c r="L160" s="38" t="str">
        <f t="shared" si="11"/>
        <v/>
      </c>
    </row>
    <row r="161" spans="6:12">
      <c r="F161" s="38" t="str">
        <f t="shared" si="8"/>
        <v/>
      </c>
      <c r="G161" t="str">
        <f t="shared" si="9"/>
        <v/>
      </c>
      <c r="K161" s="38" t="str">
        <f t="shared" si="10"/>
        <v/>
      </c>
      <c r="L161" s="38" t="str">
        <f t="shared" si="11"/>
        <v/>
      </c>
    </row>
    <row r="162" spans="6:12">
      <c r="F162" s="38" t="str">
        <f t="shared" si="8"/>
        <v/>
      </c>
      <c r="G162" t="str">
        <f t="shared" si="9"/>
        <v/>
      </c>
      <c r="K162" s="38" t="str">
        <f t="shared" si="10"/>
        <v/>
      </c>
      <c r="L162" s="38" t="str">
        <f t="shared" si="11"/>
        <v/>
      </c>
    </row>
    <row r="163" spans="6:12">
      <c r="F163" s="38" t="str">
        <f t="shared" si="8"/>
        <v/>
      </c>
      <c r="G163" t="str">
        <f t="shared" si="9"/>
        <v/>
      </c>
      <c r="K163" s="38" t="str">
        <f t="shared" si="10"/>
        <v/>
      </c>
      <c r="L163" s="38" t="str">
        <f t="shared" si="11"/>
        <v/>
      </c>
    </row>
    <row r="164" spans="6:12">
      <c r="F164" s="38" t="str">
        <f t="shared" si="8"/>
        <v/>
      </c>
      <c r="G164" t="str">
        <f t="shared" si="9"/>
        <v/>
      </c>
      <c r="K164" s="38" t="str">
        <f t="shared" si="10"/>
        <v/>
      </c>
      <c r="L164" s="38" t="str">
        <f t="shared" si="11"/>
        <v/>
      </c>
    </row>
    <row r="165" spans="6:12">
      <c r="F165" s="38" t="str">
        <f t="shared" si="8"/>
        <v/>
      </c>
      <c r="G165" t="str">
        <f t="shared" si="9"/>
        <v/>
      </c>
      <c r="K165" s="38" t="str">
        <f t="shared" si="10"/>
        <v/>
      </c>
      <c r="L165" s="38" t="str">
        <f t="shared" si="11"/>
        <v/>
      </c>
    </row>
    <row r="166" spans="6:12">
      <c r="F166" s="38" t="str">
        <f t="shared" si="8"/>
        <v/>
      </c>
      <c r="G166" t="str">
        <f t="shared" si="9"/>
        <v/>
      </c>
      <c r="K166" s="38" t="str">
        <f t="shared" si="10"/>
        <v/>
      </c>
      <c r="L166" s="38" t="str">
        <f t="shared" si="11"/>
        <v/>
      </c>
    </row>
    <row r="167" spans="6:12">
      <c r="F167" s="38" t="str">
        <f t="shared" si="8"/>
        <v/>
      </c>
      <c r="G167" t="str">
        <f t="shared" si="9"/>
        <v/>
      </c>
      <c r="K167" s="38" t="str">
        <f t="shared" si="10"/>
        <v/>
      </c>
      <c r="L167" s="38" t="str">
        <f t="shared" si="11"/>
        <v/>
      </c>
    </row>
    <row r="168" spans="6:12">
      <c r="F168" s="38" t="str">
        <f t="shared" si="8"/>
        <v/>
      </c>
      <c r="G168" t="str">
        <f t="shared" si="9"/>
        <v/>
      </c>
      <c r="K168" s="38" t="str">
        <f t="shared" si="10"/>
        <v/>
      </c>
      <c r="L168" s="38" t="str">
        <f t="shared" si="11"/>
        <v/>
      </c>
    </row>
    <row r="169" spans="6:12">
      <c r="F169" s="38" t="str">
        <f t="shared" si="8"/>
        <v/>
      </c>
      <c r="G169" t="str">
        <f t="shared" si="9"/>
        <v/>
      </c>
      <c r="K169" s="38" t="str">
        <f t="shared" si="10"/>
        <v/>
      </c>
      <c r="L169" s="38" t="str">
        <f t="shared" si="11"/>
        <v/>
      </c>
    </row>
    <row r="170" spans="6:12">
      <c r="F170" s="38" t="str">
        <f t="shared" si="8"/>
        <v/>
      </c>
      <c r="G170" t="str">
        <f t="shared" si="9"/>
        <v/>
      </c>
      <c r="K170" s="38" t="str">
        <f t="shared" si="10"/>
        <v/>
      </c>
      <c r="L170" s="38" t="str">
        <f t="shared" si="11"/>
        <v/>
      </c>
    </row>
    <row r="171" spans="6:12">
      <c r="F171" s="38" t="str">
        <f t="shared" si="8"/>
        <v/>
      </c>
      <c r="G171" t="str">
        <f t="shared" si="9"/>
        <v/>
      </c>
      <c r="K171" s="38" t="str">
        <f t="shared" si="10"/>
        <v/>
      </c>
      <c r="L171" s="38" t="str">
        <f t="shared" si="11"/>
        <v/>
      </c>
    </row>
  </sheetData>
  <sheetProtection sheet="1" objects="1" scenarios="1" selectLockedCells="1" sort="0" autoFilter="0"/>
  <conditionalFormatting sqref="F2:F270">
    <cfRule type="colorScale" priority="10">
      <colorScale>
        <cfvo type="min"/>
        <cfvo type="percentile" val="50"/>
        <cfvo type="max"/>
        <color rgb="FF63BE7B"/>
        <color rgb="FFFFEB84"/>
        <color rgb="FFF8696B"/>
      </colorScale>
    </cfRule>
  </conditionalFormatting>
  <conditionalFormatting sqref="K2:K270">
    <cfRule type="colorScale" priority="12">
      <colorScale>
        <cfvo type="min"/>
        <cfvo type="percentile" val="50"/>
        <cfvo type="max"/>
        <color rgb="FF63BE7B"/>
        <color rgb="FFFFEB84"/>
        <color rgb="FFF8696B"/>
      </colorScale>
    </cfRule>
  </conditionalFormatting>
  <conditionalFormatting sqref="M2:M1048576">
    <cfRule type="cellIs" dxfId="8" priority="2" operator="equal">
      <formula>"Closed"</formula>
    </cfRule>
    <cfRule type="cellIs" dxfId="7" priority="3" operator="equal">
      <formula>"Accepted"</formula>
    </cfRule>
    <cfRule type="cellIs" dxfId="6" priority="4" operator="equal">
      <formula>"Mitigated"</formula>
    </cfRule>
    <cfRule type="cellIs" dxfId="5" priority="5" operator="equal">
      <formula>"In Progress"</formula>
    </cfRule>
    <cfRule type="cellIs" dxfId="4" priority="6" operator="equal">
      <formula>"Mitigation Planned"</formula>
    </cfRule>
    <cfRule type="cellIs" dxfId="3" priority="7" operator="equal">
      <formula>"""In Progress"""</formula>
    </cfRule>
  </conditionalFormatting>
  <dataValidations count="3">
    <dataValidation type="list" allowBlank="1" showInputMessage="1" showErrorMessage="1" sqref="D2:E1048576 I2:J1048576" xr:uid="{4FB3B819-11CE-4B28-8002-55D7A7E912C9}">
      <formula1>"1,2,3,4,5"</formula1>
    </dataValidation>
    <dataValidation type="list" allowBlank="1" showInputMessage="1" showErrorMessage="1" sqref="M2:M1048576" xr:uid="{78D1EF10-3576-49C6-9E5F-2CC86AE17140}">
      <formula1>"Identified,Assessed,Mitigation Planned,In Progress,Partially Mitigated,Mitigated,Accepted,Closed"</formula1>
    </dataValidation>
    <dataValidation type="list" allowBlank="1" showInputMessage="1" showErrorMessage="1" sqref="N2:N1048576" xr:uid="{1D2B3F05-2DCC-4182-9FEC-C8371B8572A6}">
      <formula1>"Security Lead,DevOps,IT,CTO,GRC Analyst"</formula1>
    </dataValidation>
  </dataValidation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142"/>
  <sheetViews>
    <sheetView showGridLines="0" tabSelected="1" zoomScale="73" zoomScaleNormal="73" workbookViewId="0">
      <selection activeCell="M29" sqref="M29"/>
    </sheetView>
  </sheetViews>
  <sheetFormatPr defaultRowHeight="14.4"/>
  <cols>
    <col min="1" max="1" width="26.109375" style="6" bestFit="1" customWidth="1"/>
    <col min="2" max="2" width="10" style="6" bestFit="1" customWidth="1"/>
    <col min="3" max="3" width="6.21875" style="6" customWidth="1"/>
    <col min="4" max="4" width="10" style="6" bestFit="1" customWidth="1"/>
    <col min="5" max="5" width="9.5546875" style="6" customWidth="1"/>
    <col min="6" max="6" width="13" style="6" bestFit="1" customWidth="1"/>
    <col min="7" max="7" width="7.6640625" style="6" customWidth="1"/>
    <col min="8" max="8" width="9.109375" style="6" bestFit="1" customWidth="1"/>
    <col min="9" max="9" width="2" style="6" bestFit="1" customWidth="1"/>
    <col min="10" max="10" width="8.88671875" style="6"/>
    <col min="11" max="11" width="17.6640625" style="6" bestFit="1" customWidth="1"/>
    <col min="12" max="12" width="2" style="6" bestFit="1" customWidth="1"/>
    <col min="13" max="13" width="21.109375" style="6" bestFit="1" customWidth="1"/>
    <col min="14" max="14" width="7.88671875" style="6" customWidth="1"/>
    <col min="15" max="15" width="42.33203125" style="6" bestFit="1" customWidth="1"/>
    <col min="16" max="16" width="17" style="6" bestFit="1" customWidth="1"/>
    <col min="17" max="17" width="5.5546875" style="6" bestFit="1" customWidth="1"/>
    <col min="18" max="76" width="8.88671875" style="6"/>
    <col min="77" max="77" width="9.5546875" style="6" customWidth="1"/>
    <col min="78" max="79" width="8.88671875" style="6" customWidth="1"/>
    <col min="80" max="80" width="14.44140625" style="6" bestFit="1" customWidth="1"/>
    <col min="81" max="81" width="16.109375" style="6" bestFit="1" customWidth="1"/>
    <col min="82" max="83" width="3.109375" style="6" bestFit="1" customWidth="1"/>
    <col min="84" max="84" width="2.109375" style="6" bestFit="1" customWidth="1"/>
    <col min="85" max="85" width="10.77734375" style="6" bestFit="1" customWidth="1"/>
    <col min="86" max="110" width="13.5546875" style="6" bestFit="1" customWidth="1"/>
    <col min="111" max="111" width="10.77734375" style="6" bestFit="1" customWidth="1"/>
    <col min="112" max="113" width="8.88671875" style="6"/>
    <col min="114" max="114" width="14.5546875" style="6" bestFit="1" customWidth="1"/>
    <col min="115" max="115" width="17" style="6" bestFit="1" customWidth="1"/>
    <col min="116" max="116" width="5.5546875" style="6" bestFit="1" customWidth="1"/>
    <col min="117" max="16384" width="8.88671875" style="6"/>
  </cols>
  <sheetData>
    <row r="1" spans="1:89" ht="29.4" thickBot="1">
      <c r="A1" s="32" t="s">
        <v>15</v>
      </c>
      <c r="B1" s="32"/>
      <c r="C1" s="32"/>
      <c r="D1" s="32"/>
      <c r="E1" s="32"/>
      <c r="F1" s="32"/>
      <c r="G1" s="32"/>
      <c r="H1" s="32"/>
    </row>
    <row r="2" spans="1:89" ht="15" thickBot="1">
      <c r="CB2" s="7" t="s">
        <v>79</v>
      </c>
      <c r="CC2" s="6">
        <f>IFERROR(GETPIVOTDATA("Risk ID",$CB$73,"Risk Rating","High"),0)</f>
        <v>5</v>
      </c>
    </row>
    <row r="3" spans="1:89" ht="15" thickBot="1">
      <c r="CB3" s="8" t="s">
        <v>80</v>
      </c>
      <c r="CC3" s="6">
        <f t="shared" ref="CC3" si="0">IFERROR(GETPIVOTDATA("Risk ID",$CB$73,"Risk Rating","High"),0)</f>
        <v>5</v>
      </c>
    </row>
    <row r="4" spans="1:89" ht="15" thickBot="1">
      <c r="CB4" s="8" t="s">
        <v>81</v>
      </c>
      <c r="CC4" s="6">
        <f>IFERROR(GETPIVOTDATA("Risk ID",$CB$73,"Risk Rating","Medium"),0)</f>
        <v>23</v>
      </c>
    </row>
    <row r="5" spans="1:89" ht="15" thickBot="1">
      <c r="P5" s="9"/>
      <c r="CB5" s="8" t="s">
        <v>82</v>
      </c>
      <c r="CC5" s="6">
        <f>IFERROR(GETPIVOTDATA("Risk ID",$CB$73,"Risk Rating","Low"),0)</f>
        <v>2</v>
      </c>
    </row>
    <row r="8" spans="1:89">
      <c r="CB8" s="10" t="s">
        <v>91</v>
      </c>
      <c r="CC8" s="10" t="s">
        <v>90</v>
      </c>
    </row>
    <row r="9" spans="1:89">
      <c r="CB9" s="10" t="s">
        <v>18</v>
      </c>
      <c r="CC9" s="10">
        <f>CC3</f>
        <v>5</v>
      </c>
    </row>
    <row r="10" spans="1:89" ht="18">
      <c r="A10" s="11"/>
      <c r="CB10" s="10" t="s">
        <v>20</v>
      </c>
      <c r="CC10" s="10">
        <f>CC4</f>
        <v>23</v>
      </c>
      <c r="CG10" s="6">
        <v>1</v>
      </c>
      <c r="CH10" s="6">
        <v>2</v>
      </c>
      <c r="CI10" s="6">
        <v>3</v>
      </c>
      <c r="CJ10" s="6">
        <v>4</v>
      </c>
      <c r="CK10" s="6">
        <v>5</v>
      </c>
    </row>
    <row r="11" spans="1:89">
      <c r="A11" s="12"/>
      <c r="B11" s="12"/>
      <c r="BR11" s="12"/>
      <c r="BS11" s="12"/>
      <c r="CB11" s="10" t="s">
        <v>27</v>
      </c>
      <c r="CC11" s="10">
        <f>CC5</f>
        <v>2</v>
      </c>
      <c r="CF11" s="6">
        <v>1</v>
      </c>
      <c r="CG11" s="6">
        <f>IFERROR( GETPIVOTDATA("Risk ID",$CB$96,"Likelihood (1–5)",CG$10,"Impact (1–5)",$CF11),0)</f>
        <v>0</v>
      </c>
      <c r="CH11" s="6">
        <f t="shared" ref="CH11:CK15" si="1">IFERROR( GETPIVOTDATA("Risk ID",$CB$96,"Likelihood (1–5)",CH$10,"Impact (1–5)",$CF11),0)</f>
        <v>0</v>
      </c>
      <c r="CI11" s="6">
        <f>IFERROR( GETPIVOTDATA("Risk ID",$CB$96,"Likelihood (1–5)",CI$10,"Impact (1–5)",$CF11),0)</f>
        <v>0</v>
      </c>
      <c r="CJ11" s="6">
        <f t="shared" si="1"/>
        <v>0</v>
      </c>
      <c r="CK11" s="6">
        <f t="shared" si="1"/>
        <v>0</v>
      </c>
    </row>
    <row r="12" spans="1:89">
      <c r="A12" s="13"/>
      <c r="B12" s="10"/>
      <c r="BR12" s="14"/>
      <c r="CF12" s="6">
        <v>2</v>
      </c>
      <c r="CG12" s="6">
        <f t="shared" ref="CG12:CG15" si="2">IFERROR( GETPIVOTDATA("Risk ID",$CB$96,"Likelihood (1–5)",CG$10,"Impact (1–5)",$CF12),0)</f>
        <v>0</v>
      </c>
      <c r="CH12" s="6">
        <f t="shared" si="1"/>
        <v>1</v>
      </c>
      <c r="CI12" s="6">
        <f t="shared" si="1"/>
        <v>1</v>
      </c>
      <c r="CJ12" s="6">
        <f t="shared" si="1"/>
        <v>0</v>
      </c>
      <c r="CK12" s="6">
        <f t="shared" si="1"/>
        <v>0</v>
      </c>
    </row>
    <row r="13" spans="1:89">
      <c r="A13" s="13"/>
      <c r="B13" s="10"/>
      <c r="BR13" s="14"/>
      <c r="CF13" s="6">
        <v>3</v>
      </c>
      <c r="CG13" s="6">
        <f t="shared" si="2"/>
        <v>1</v>
      </c>
      <c r="CH13" s="6">
        <f t="shared" si="1"/>
        <v>1</v>
      </c>
      <c r="CI13" s="6">
        <f t="shared" si="1"/>
        <v>3</v>
      </c>
      <c r="CJ13" s="6">
        <f t="shared" si="1"/>
        <v>2</v>
      </c>
      <c r="CK13" s="6">
        <f t="shared" si="1"/>
        <v>0</v>
      </c>
    </row>
    <row r="14" spans="1:89" ht="15" thickBot="1">
      <c r="A14" s="13"/>
      <c r="B14" s="10"/>
      <c r="BR14" s="14"/>
      <c r="CB14" s="6" t="s">
        <v>11</v>
      </c>
      <c r="CC14" s="6" t="s">
        <v>90</v>
      </c>
      <c r="CF14" s="6">
        <v>4</v>
      </c>
      <c r="CG14" s="6">
        <f t="shared" si="2"/>
        <v>0</v>
      </c>
      <c r="CH14" s="6">
        <f t="shared" si="1"/>
        <v>4</v>
      </c>
      <c r="CI14" s="6">
        <f>IFERROR( GETPIVOTDATA("Risk ID",$CB$96,"Likelihood (1–5)",CI$10,"Impact (1–5)",$CF14),0)</f>
        <v>8</v>
      </c>
      <c r="CJ14" s="6">
        <f t="shared" si="1"/>
        <v>3</v>
      </c>
      <c r="CK14" s="6">
        <f t="shared" si="1"/>
        <v>0</v>
      </c>
    </row>
    <row r="15" spans="1:89" ht="15" thickBot="1">
      <c r="A15" s="13"/>
      <c r="B15" s="10"/>
      <c r="BR15" s="14"/>
      <c r="CB15" s="8" t="s">
        <v>83</v>
      </c>
      <c r="CC15" s="6">
        <f>IFERROR(GETPIVOTDATA("Risk ID",$CB$109,"Residual Rating","High"),0)</f>
        <v>0</v>
      </c>
      <c r="CF15" s="6">
        <v>5</v>
      </c>
      <c r="CG15" s="6">
        <f t="shared" si="2"/>
        <v>0</v>
      </c>
      <c r="CH15" s="6">
        <f t="shared" si="1"/>
        <v>4</v>
      </c>
      <c r="CI15" s="6">
        <f t="shared" si="1"/>
        <v>1</v>
      </c>
      <c r="CJ15" s="6">
        <f t="shared" si="1"/>
        <v>1</v>
      </c>
      <c r="CK15" s="6">
        <f t="shared" si="1"/>
        <v>0</v>
      </c>
    </row>
    <row r="16" spans="1:89" ht="15" thickBot="1">
      <c r="A16" s="13"/>
      <c r="B16" s="10"/>
      <c r="BR16" s="14"/>
      <c r="CB16" s="8" t="s">
        <v>84</v>
      </c>
      <c r="CC16" s="6">
        <f>IFERROR(GETPIVOTDATA("Risk ID",$CB$109,"Residual Rating","Medium"),0)</f>
        <v>13</v>
      </c>
    </row>
    <row r="17" spans="1:87" ht="15" thickBot="1">
      <c r="A17" s="13"/>
      <c r="B17" s="10"/>
      <c r="BR17" s="14"/>
      <c r="CB17" s="8" t="s">
        <v>85</v>
      </c>
      <c r="CC17" s="6">
        <f>IFERROR(GETPIVOTDATA("Risk ID",$CB$109,"Residual Rating","low"),0)</f>
        <v>17</v>
      </c>
    </row>
    <row r="18" spans="1:87">
      <c r="A18" s="13"/>
      <c r="B18" s="10"/>
      <c r="BR18" s="14"/>
    </row>
    <row r="19" spans="1:87">
      <c r="A19" s="13"/>
      <c r="B19" s="10"/>
      <c r="BR19" s="14"/>
    </row>
    <row r="20" spans="1:87">
      <c r="BT20" s="12"/>
      <c r="BU20" s="12"/>
      <c r="CB20" s="10" t="s">
        <v>74</v>
      </c>
      <c r="CC20" s="10" t="s">
        <v>90</v>
      </c>
    </row>
    <row r="21" spans="1:87">
      <c r="BT21" s="13"/>
      <c r="CB21" s="10" t="s">
        <v>86</v>
      </c>
      <c r="CC21" s="10">
        <f>IFERROR(GETPIVOTDATA("Risk ID",$CB$85,"Status",CB21),0)</f>
        <v>0</v>
      </c>
      <c r="CI21" s="10"/>
    </row>
    <row r="22" spans="1:87">
      <c r="BT22" s="13"/>
      <c r="CB22" s="10" t="s">
        <v>77</v>
      </c>
      <c r="CC22" s="10">
        <f t="shared" ref="CC22:CC27" si="3">IFERROR(GETPIVOTDATA("Risk ID",$CB$85,"Status",CB22),0)</f>
        <v>0</v>
      </c>
      <c r="CI22" s="10"/>
    </row>
    <row r="23" spans="1:87" ht="15.6">
      <c r="C23" s="15" t="s">
        <v>92</v>
      </c>
      <c r="O23" s="27" t="s">
        <v>204</v>
      </c>
      <c r="P23" s="28" t="s">
        <v>12</v>
      </c>
      <c r="Q23" s="31" t="s">
        <v>205</v>
      </c>
      <c r="BT23" s="13"/>
      <c r="CB23" s="10" t="s">
        <v>87</v>
      </c>
      <c r="CC23" s="10">
        <f t="shared" si="3"/>
        <v>0</v>
      </c>
      <c r="CI23" s="10"/>
    </row>
    <row r="24" spans="1:87" ht="15" thickBot="1">
      <c r="E24" s="16"/>
      <c r="O24" s="30" t="s">
        <v>119</v>
      </c>
      <c r="P24" s="29" t="s">
        <v>23</v>
      </c>
      <c r="Q24" s="35">
        <v>20</v>
      </c>
      <c r="BT24" s="13"/>
      <c r="CB24" s="10" t="s">
        <v>76</v>
      </c>
      <c r="CC24" s="10">
        <f t="shared" si="3"/>
        <v>14</v>
      </c>
    </row>
    <row r="25" spans="1:87">
      <c r="A25" s="33" t="s">
        <v>93</v>
      </c>
      <c r="B25" s="18"/>
      <c r="C25" s="19">
        <v>1</v>
      </c>
      <c r="D25" s="19">
        <v>2</v>
      </c>
      <c r="E25" s="19">
        <v>3</v>
      </c>
      <c r="F25" s="19">
        <v>4</v>
      </c>
      <c r="G25" s="20">
        <v>5</v>
      </c>
      <c r="O25" s="30" t="s">
        <v>129</v>
      </c>
      <c r="P25" s="29" t="s">
        <v>131</v>
      </c>
      <c r="Q25" s="35">
        <v>16</v>
      </c>
      <c r="BT25" s="13"/>
      <c r="CB25" s="10" t="s">
        <v>88</v>
      </c>
      <c r="CC25" s="10">
        <f t="shared" si="3"/>
        <v>0</v>
      </c>
    </row>
    <row r="26" spans="1:87">
      <c r="A26" s="33"/>
      <c r="B26" s="21">
        <v>1</v>
      </c>
      <c r="C26" s="13">
        <f>CG11</f>
        <v>0</v>
      </c>
      <c r="D26" s="13">
        <f t="shared" ref="D26:G26" si="4">CH11</f>
        <v>0</v>
      </c>
      <c r="E26" s="13">
        <f t="shared" si="4"/>
        <v>0</v>
      </c>
      <c r="F26" s="13">
        <f t="shared" si="4"/>
        <v>0</v>
      </c>
      <c r="G26" s="13">
        <f t="shared" si="4"/>
        <v>0</v>
      </c>
      <c r="O26" s="30" t="s">
        <v>160</v>
      </c>
      <c r="P26" s="29" t="s">
        <v>23</v>
      </c>
      <c r="Q26" s="35">
        <v>16</v>
      </c>
      <c r="BT26" s="13"/>
      <c r="CB26" s="10" t="s">
        <v>75</v>
      </c>
      <c r="CC26" s="10">
        <f t="shared" si="3"/>
        <v>15</v>
      </c>
    </row>
    <row r="27" spans="1:87">
      <c r="A27" s="33"/>
      <c r="B27" s="21">
        <v>2</v>
      </c>
      <c r="C27" s="13">
        <f t="shared" ref="C27:C30" si="5">CG12</f>
        <v>0</v>
      </c>
      <c r="D27" s="13">
        <f t="shared" ref="D27:D30" si="6">CH12</f>
        <v>1</v>
      </c>
      <c r="E27" s="13">
        <f t="shared" ref="E27:E30" si="7">CI12</f>
        <v>1</v>
      </c>
      <c r="F27" s="13">
        <f t="shared" ref="F27:F30" si="8">CJ12</f>
        <v>0</v>
      </c>
      <c r="G27" s="13">
        <f t="shared" ref="G27:G30" si="9">CK12</f>
        <v>0</v>
      </c>
      <c r="O27" s="30" t="s">
        <v>17</v>
      </c>
      <c r="P27" s="29" t="s">
        <v>19</v>
      </c>
      <c r="Q27" s="35">
        <v>16</v>
      </c>
      <c r="BT27" s="13"/>
      <c r="CB27" s="10" t="s">
        <v>78</v>
      </c>
      <c r="CC27" s="10">
        <f t="shared" si="3"/>
        <v>1</v>
      </c>
    </row>
    <row r="28" spans="1:87">
      <c r="A28" s="33"/>
      <c r="B28" s="21">
        <v>3</v>
      </c>
      <c r="C28" s="13">
        <f t="shared" si="5"/>
        <v>1</v>
      </c>
      <c r="D28" s="13">
        <f t="shared" si="6"/>
        <v>1</v>
      </c>
      <c r="E28" s="13">
        <f t="shared" si="7"/>
        <v>3</v>
      </c>
      <c r="F28" s="13">
        <f t="shared" si="8"/>
        <v>2</v>
      </c>
      <c r="G28" s="13">
        <f t="shared" si="9"/>
        <v>0</v>
      </c>
      <c r="O28" s="30" t="s">
        <v>22</v>
      </c>
      <c r="P28" s="29" t="s">
        <v>23</v>
      </c>
      <c r="Q28" s="35">
        <v>15</v>
      </c>
      <c r="BT28" s="13"/>
      <c r="CB28" s="10" t="s">
        <v>89</v>
      </c>
      <c r="CC28" s="10">
        <f>IFERROR(GETPIVOTDATA("Risk ID",$CB$85,"Status",CB28),0)</f>
        <v>0</v>
      </c>
    </row>
    <row r="29" spans="1:87">
      <c r="A29" s="33"/>
      <c r="B29" s="21">
        <v>4</v>
      </c>
      <c r="C29" s="13">
        <f t="shared" si="5"/>
        <v>0</v>
      </c>
      <c r="D29" s="13">
        <f t="shared" si="6"/>
        <v>4</v>
      </c>
      <c r="E29" s="13">
        <f t="shared" si="7"/>
        <v>8</v>
      </c>
      <c r="F29" s="13">
        <f t="shared" si="8"/>
        <v>3</v>
      </c>
      <c r="G29" s="13">
        <f t="shared" si="9"/>
        <v>0</v>
      </c>
      <c r="BT29" s="13"/>
    </row>
    <row r="30" spans="1:87" ht="15" thickBot="1">
      <c r="A30" s="33"/>
      <c r="B30" s="22">
        <v>5</v>
      </c>
      <c r="C30" s="13">
        <f t="shared" si="5"/>
        <v>0</v>
      </c>
      <c r="D30" s="13">
        <f t="shared" si="6"/>
        <v>4</v>
      </c>
      <c r="E30" s="13">
        <f t="shared" si="7"/>
        <v>1</v>
      </c>
      <c r="F30" s="13">
        <f t="shared" si="8"/>
        <v>1</v>
      </c>
      <c r="G30" s="13">
        <f t="shared" si="9"/>
        <v>0</v>
      </c>
      <c r="BT30" s="13"/>
      <c r="CC30" s="6" t="str">
        <f>"There are "&amp;GETPIVOTDATA("Risk ID",$CB$73)&amp;" total risks: "&amp;IFERROR(GETPIVOTDATA("Risk ID",$CB$73,"Risk Rating","High"),0)&amp;" high, "&amp;IFERROR(GETPIVOTDATA("Risk ID",$CB$73,"Risk Rating""Medium"),0)&amp;" medium, and "&amp;IFERROR(GETPIVOTDATA("Risk ID",$CB$73,"Risk Rating","Low"),0)&amp;" low. "&amp;IFERROR(GETPIVOTDATA("Risk ID",$CB$85,"Status","Mitigated"),0)&amp;" risks are fully mitigated, "&amp;IFERROR(GETPIVOTDATA("Risk ID",$CB$85,"Status","In Progress"),0)&amp;" in progress."</f>
        <v>There are 30 total risks: 5 high, 0 medium, and 2 low. 15 risks are fully mitigated, 14 in progress.</v>
      </c>
    </row>
    <row r="31" spans="1:87">
      <c r="E31" s="16" t="s">
        <v>94</v>
      </c>
      <c r="O31" s="16" t="s">
        <v>207</v>
      </c>
      <c r="BT31" s="13"/>
      <c r="CB31" s="6" t="s">
        <v>197</v>
      </c>
      <c r="CC31" s="6">
        <f>GETPIVOTDATA("Risk ID",$CB$73)</f>
        <v>30</v>
      </c>
      <c r="CD31" s="6" t="str">
        <f>"TOTAL RISKS" &amp; CHAR(10) &amp; " " &amp;CC31</f>
        <v>TOTAL RISKS
 30</v>
      </c>
    </row>
    <row r="32" spans="1:87" ht="3" customHeight="1">
      <c r="BT32" s="13"/>
      <c r="CB32" s="6" t="s">
        <v>200</v>
      </c>
      <c r="CC32" s="6">
        <f>IFERROR(GETPIVOTDATA("Risk ID",$CB$73,"Risk Rating","High"),0)</f>
        <v>5</v>
      </c>
      <c r="CD32" s="6" t="str">
        <f>"HIGH RISKS" &amp; CHAR(10) &amp; " " &amp;CC32</f>
        <v>HIGH RISKS
 5</v>
      </c>
    </row>
    <row r="33" spans="15:116" ht="100.8">
      <c r="O33" s="39" t="s">
        <v>206</v>
      </c>
      <c r="BT33" s="13"/>
      <c r="CB33" s="6" t="s">
        <v>198</v>
      </c>
      <c r="CC33" s="6">
        <f>IFERROR(GETPIVOTDATA("Risk ID",$CB$73,"Risk Rating","Medium"),0)</f>
        <v>23</v>
      </c>
      <c r="CD33" s="6" t="str">
        <f>"MEDIUM RISKS" &amp; CHAR(10) &amp; " " &amp;CC33</f>
        <v>MEDIUM RISKS
 23</v>
      </c>
    </row>
    <row r="34" spans="15:116">
      <c r="BT34" s="13"/>
      <c r="CB34" s="6" t="s">
        <v>199</v>
      </c>
      <c r="CC34" s="6">
        <f>IFERROR(GETPIVOTDATA("Risk ID",$CB$73,"Risk Rating","Low"),0)</f>
        <v>2</v>
      </c>
      <c r="CD34" s="6" t="str">
        <f>"LOW RISKS" &amp; CHAR(10) &amp; " " &amp;CC34</f>
        <v>LOW RISKS
 2</v>
      </c>
    </row>
    <row r="35" spans="15:116">
      <c r="BT35" s="13"/>
    </row>
    <row r="36" spans="15:116">
      <c r="BT36" s="13"/>
      <c r="CB36" s="23" t="s">
        <v>0</v>
      </c>
      <c r="CC36" t="s">
        <v>194</v>
      </c>
      <c r="CD36"/>
      <c r="CE36"/>
      <c r="CF36"/>
      <c r="CG36"/>
      <c r="CH36"/>
      <c r="CI36"/>
      <c r="CJ36"/>
      <c r="CK36"/>
      <c r="CL36"/>
      <c r="CM36"/>
      <c r="CN36"/>
      <c r="CO36"/>
      <c r="CP36"/>
      <c r="CQ36"/>
      <c r="CR36"/>
      <c r="CS36"/>
      <c r="CT36"/>
      <c r="CU36"/>
      <c r="CV36"/>
      <c r="CW36"/>
      <c r="CX36"/>
      <c r="CY36"/>
      <c r="CZ36"/>
      <c r="DA36"/>
      <c r="DB36"/>
      <c r="DC36"/>
      <c r="DD36"/>
      <c r="DE36"/>
      <c r="DF36"/>
      <c r="DG36"/>
      <c r="DJ36" s="23" t="s">
        <v>14</v>
      </c>
      <c r="DK36"/>
      <c r="DL36"/>
    </row>
    <row r="37" spans="15:116">
      <c r="BT37" s="13"/>
      <c r="CB37" s="24" t="s">
        <v>16</v>
      </c>
      <c r="CC37" s="34">
        <v>1</v>
      </c>
      <c r="CD37"/>
      <c r="CE37"/>
      <c r="CF37"/>
      <c r="CG37"/>
      <c r="CH37"/>
      <c r="CI37"/>
      <c r="CJ37"/>
      <c r="CK37"/>
      <c r="CL37"/>
      <c r="CM37"/>
      <c r="CN37"/>
      <c r="CO37"/>
      <c r="CP37"/>
      <c r="CQ37"/>
      <c r="CR37"/>
      <c r="CS37"/>
      <c r="CT37"/>
      <c r="CU37"/>
      <c r="CV37"/>
      <c r="CW37"/>
      <c r="CX37"/>
      <c r="CY37"/>
      <c r="CZ37"/>
      <c r="DA37"/>
      <c r="DB37"/>
      <c r="DC37"/>
      <c r="DD37"/>
      <c r="DE37"/>
      <c r="DF37"/>
      <c r="DG37"/>
      <c r="DJ37" s="24" t="s">
        <v>201</v>
      </c>
      <c r="DK37"/>
      <c r="DL37"/>
    </row>
    <row r="38" spans="15:116">
      <c r="BT38" s="13"/>
      <c r="CB38" s="24" t="s">
        <v>41</v>
      </c>
      <c r="CC38" s="34">
        <v>1</v>
      </c>
      <c r="CD38"/>
      <c r="CE38"/>
      <c r="CF38"/>
      <c r="CG38"/>
      <c r="CH38"/>
      <c r="CI38"/>
      <c r="CJ38"/>
      <c r="CK38"/>
      <c r="CL38"/>
      <c r="CM38"/>
      <c r="CN38"/>
      <c r="CO38"/>
      <c r="CP38"/>
      <c r="CQ38"/>
      <c r="CR38"/>
      <c r="CS38"/>
      <c r="CT38"/>
      <c r="CU38"/>
      <c r="CV38"/>
      <c r="CW38"/>
      <c r="CX38"/>
      <c r="CY38"/>
      <c r="CZ38"/>
      <c r="DA38"/>
      <c r="DB38"/>
      <c r="DC38"/>
      <c r="DD38"/>
      <c r="DE38"/>
      <c r="DF38"/>
      <c r="DG38"/>
      <c r="DJ38" s="25" t="s">
        <v>202</v>
      </c>
      <c r="DK38"/>
      <c r="DL38"/>
    </row>
    <row r="39" spans="15:116">
      <c r="CB39" s="24" t="s">
        <v>95</v>
      </c>
      <c r="CC39" s="34">
        <v>1</v>
      </c>
      <c r="CD39"/>
      <c r="CE39"/>
      <c r="CF39"/>
      <c r="CG39"/>
      <c r="CH39"/>
      <c r="CI39"/>
      <c r="CJ39"/>
      <c r="CK39"/>
      <c r="CL39"/>
      <c r="CM39"/>
      <c r="CN39"/>
      <c r="CO39"/>
      <c r="CP39"/>
      <c r="CQ39"/>
      <c r="CR39"/>
      <c r="CS39"/>
      <c r="CT39"/>
      <c r="CU39"/>
      <c r="CV39"/>
      <c r="CW39"/>
      <c r="CX39"/>
      <c r="CY39"/>
      <c r="CZ39"/>
      <c r="DA39"/>
      <c r="DB39"/>
      <c r="DC39"/>
      <c r="DD39"/>
      <c r="DE39"/>
      <c r="DF39"/>
      <c r="DG39"/>
      <c r="DJ39" s="26" t="s">
        <v>203</v>
      </c>
      <c r="DK39"/>
      <c r="DL39"/>
    </row>
    <row r="40" spans="15:116">
      <c r="CB40" s="24" t="s">
        <v>99</v>
      </c>
      <c r="CC40" s="34">
        <v>1</v>
      </c>
      <c r="CD40"/>
      <c r="CE40"/>
      <c r="CF40"/>
      <c r="CG40"/>
      <c r="CH40"/>
      <c r="CI40"/>
      <c r="CJ40"/>
      <c r="CK40"/>
      <c r="CL40"/>
      <c r="CM40"/>
      <c r="CN40"/>
      <c r="CO40"/>
      <c r="CP40"/>
      <c r="CQ40"/>
      <c r="CR40"/>
      <c r="CS40"/>
      <c r="CT40"/>
      <c r="CU40"/>
      <c r="CV40"/>
      <c r="CW40"/>
      <c r="CX40"/>
      <c r="CY40"/>
      <c r="CZ40"/>
      <c r="DA40"/>
      <c r="DB40"/>
      <c r="DC40"/>
      <c r="DD40"/>
      <c r="DE40"/>
      <c r="DF40"/>
      <c r="DG40"/>
      <c r="DJ40" s="24" t="s">
        <v>193</v>
      </c>
      <c r="DK40"/>
      <c r="DL40"/>
    </row>
    <row r="41" spans="15:116">
      <c r="CB41" s="24" t="s">
        <v>103</v>
      </c>
      <c r="CC41" s="34">
        <v>1</v>
      </c>
      <c r="CD41"/>
      <c r="CE41"/>
      <c r="CF41"/>
      <c r="CG41"/>
      <c r="CH41"/>
      <c r="CI41"/>
      <c r="CJ41"/>
      <c r="CK41"/>
      <c r="CL41"/>
      <c r="CM41"/>
      <c r="CN41"/>
      <c r="CO41"/>
      <c r="CP41"/>
      <c r="CQ41"/>
      <c r="CR41"/>
      <c r="CS41"/>
      <c r="CT41"/>
      <c r="CU41"/>
      <c r="CV41"/>
      <c r="CW41"/>
      <c r="CX41"/>
      <c r="CY41"/>
      <c r="CZ41"/>
      <c r="DA41"/>
      <c r="DB41"/>
      <c r="DC41"/>
      <c r="DD41"/>
      <c r="DE41"/>
      <c r="DF41"/>
      <c r="DG41"/>
      <c r="DJ41"/>
      <c r="DK41"/>
      <c r="DL41"/>
    </row>
    <row r="42" spans="15:116">
      <c r="CB42" s="24" t="s">
        <v>107</v>
      </c>
      <c r="CC42" s="34">
        <v>1</v>
      </c>
      <c r="CD42"/>
      <c r="CE42"/>
      <c r="CF42"/>
      <c r="CG42"/>
      <c r="CH42"/>
      <c r="CI42"/>
      <c r="CJ42"/>
      <c r="CK42"/>
      <c r="CL42"/>
      <c r="CM42"/>
      <c r="CN42"/>
      <c r="CO42"/>
      <c r="CP42"/>
      <c r="CQ42"/>
      <c r="CR42"/>
      <c r="CS42"/>
      <c r="CT42"/>
      <c r="CU42"/>
      <c r="CV42"/>
      <c r="CW42"/>
      <c r="CX42"/>
      <c r="CY42"/>
      <c r="CZ42"/>
      <c r="DA42"/>
      <c r="DB42"/>
      <c r="DC42"/>
      <c r="DD42"/>
      <c r="DE42"/>
      <c r="DF42"/>
      <c r="DG42"/>
      <c r="DJ42"/>
      <c r="DK42"/>
      <c r="DL42"/>
    </row>
    <row r="43" spans="15:116">
      <c r="CB43" s="24" t="s">
        <v>111</v>
      </c>
      <c r="CC43" s="34">
        <v>1</v>
      </c>
      <c r="CD43"/>
      <c r="CE43"/>
      <c r="CF43"/>
      <c r="CG43"/>
      <c r="CH43"/>
      <c r="CI43"/>
      <c r="CJ43"/>
      <c r="CK43"/>
      <c r="CL43"/>
      <c r="CM43"/>
      <c r="CN43"/>
      <c r="CO43"/>
      <c r="CP43"/>
      <c r="CQ43"/>
      <c r="CR43"/>
      <c r="CS43"/>
      <c r="CT43"/>
      <c r="CU43"/>
      <c r="CV43"/>
      <c r="CW43"/>
      <c r="CX43"/>
      <c r="CY43"/>
      <c r="CZ43"/>
      <c r="DA43"/>
      <c r="DB43"/>
      <c r="DC43"/>
      <c r="DD43"/>
      <c r="DE43"/>
      <c r="DF43"/>
      <c r="DG43"/>
      <c r="DJ43"/>
      <c r="DK43"/>
      <c r="DL43"/>
    </row>
    <row r="44" spans="15:116">
      <c r="CB44" s="24" t="s">
        <v>117</v>
      </c>
      <c r="CC44" s="34">
        <v>1</v>
      </c>
      <c r="CD44"/>
      <c r="CE44"/>
      <c r="CF44"/>
      <c r="CG44"/>
      <c r="CH44"/>
      <c r="CI44"/>
      <c r="CJ44"/>
      <c r="CK44"/>
      <c r="CL44"/>
      <c r="CM44"/>
      <c r="CN44"/>
      <c r="CO44"/>
      <c r="CP44"/>
      <c r="CQ44"/>
      <c r="CR44"/>
      <c r="CS44"/>
      <c r="CT44"/>
      <c r="CU44"/>
      <c r="CV44"/>
      <c r="CW44"/>
      <c r="CX44"/>
      <c r="CY44"/>
      <c r="CZ44"/>
      <c r="DA44"/>
      <c r="DB44"/>
      <c r="DC44"/>
      <c r="DD44"/>
      <c r="DE44"/>
      <c r="DF44"/>
      <c r="DG44"/>
      <c r="DJ44"/>
      <c r="DK44"/>
      <c r="DL44"/>
    </row>
    <row r="45" spans="15:116">
      <c r="CB45" s="24" t="s">
        <v>122</v>
      </c>
      <c r="CC45" s="34">
        <v>1</v>
      </c>
      <c r="CD45"/>
      <c r="CE45"/>
      <c r="CF45"/>
      <c r="CG45"/>
      <c r="CH45"/>
      <c r="CI45"/>
      <c r="CJ45"/>
      <c r="CK45"/>
      <c r="CL45"/>
      <c r="CM45"/>
      <c r="CN45"/>
      <c r="CO45"/>
      <c r="CP45"/>
      <c r="CQ45"/>
      <c r="CR45"/>
      <c r="CS45"/>
      <c r="CT45"/>
      <c r="CU45"/>
      <c r="CV45"/>
      <c r="CW45"/>
      <c r="CX45"/>
      <c r="CY45"/>
      <c r="CZ45"/>
      <c r="DA45"/>
      <c r="DB45"/>
      <c r="DC45"/>
      <c r="DD45"/>
      <c r="DE45"/>
      <c r="DF45"/>
      <c r="DG45"/>
      <c r="DJ45"/>
      <c r="DK45"/>
      <c r="DL45"/>
    </row>
    <row r="46" spans="15:116">
      <c r="CB46" s="24" t="s">
        <v>127</v>
      </c>
      <c r="CC46" s="34">
        <v>1</v>
      </c>
      <c r="CD46"/>
      <c r="CE46"/>
      <c r="CF46"/>
      <c r="CG46"/>
      <c r="CH46"/>
      <c r="CI46"/>
      <c r="CJ46"/>
      <c r="CK46"/>
      <c r="CL46"/>
      <c r="CM46"/>
      <c r="CN46"/>
      <c r="CO46"/>
      <c r="CP46"/>
      <c r="CQ46"/>
      <c r="CR46"/>
      <c r="CS46"/>
      <c r="CT46"/>
      <c r="CU46"/>
      <c r="CV46"/>
      <c r="CW46"/>
      <c r="CX46"/>
      <c r="CY46"/>
      <c r="CZ46"/>
      <c r="DA46"/>
      <c r="DB46"/>
      <c r="DC46"/>
      <c r="DD46"/>
      <c r="DE46"/>
      <c r="DF46"/>
      <c r="DG46"/>
    </row>
    <row r="47" spans="15:116">
      <c r="CB47" s="24" t="s">
        <v>133</v>
      </c>
      <c r="CC47" s="34">
        <v>1</v>
      </c>
      <c r="CD47"/>
      <c r="CE47"/>
      <c r="CF47"/>
      <c r="CG47"/>
      <c r="CH47"/>
      <c r="CI47"/>
      <c r="CJ47"/>
      <c r="CK47"/>
      <c r="CL47"/>
      <c r="CM47"/>
      <c r="CN47"/>
      <c r="CO47"/>
      <c r="CP47"/>
      <c r="CQ47"/>
      <c r="CR47"/>
      <c r="CS47"/>
      <c r="CT47"/>
      <c r="CU47"/>
      <c r="CV47"/>
      <c r="CW47"/>
      <c r="CX47"/>
      <c r="CY47"/>
      <c r="CZ47"/>
      <c r="DA47"/>
      <c r="DB47"/>
      <c r="DC47"/>
      <c r="DD47"/>
      <c r="DE47"/>
      <c r="DF47"/>
      <c r="DG47"/>
    </row>
    <row r="48" spans="15:116">
      <c r="CB48" s="24" t="s">
        <v>21</v>
      </c>
      <c r="CC48" s="34">
        <v>1</v>
      </c>
      <c r="CD48"/>
      <c r="CE48"/>
      <c r="CF48"/>
      <c r="CG48"/>
      <c r="CH48"/>
      <c r="CI48"/>
      <c r="CJ48"/>
      <c r="CK48"/>
      <c r="CL48"/>
      <c r="CM48"/>
      <c r="CN48"/>
      <c r="CO48"/>
      <c r="CP48"/>
      <c r="CQ48"/>
      <c r="CR48"/>
      <c r="CS48"/>
      <c r="CT48"/>
      <c r="CU48"/>
      <c r="CV48"/>
      <c r="CW48"/>
      <c r="CX48"/>
      <c r="CY48"/>
      <c r="CZ48"/>
      <c r="DA48"/>
      <c r="DB48"/>
      <c r="DC48"/>
      <c r="DD48"/>
      <c r="DE48"/>
      <c r="DF48"/>
      <c r="DG48"/>
    </row>
    <row r="49" spans="80:116">
      <c r="CB49" s="24" t="s">
        <v>137</v>
      </c>
      <c r="CC49" s="34">
        <v>1</v>
      </c>
      <c r="CD49"/>
      <c r="CE49"/>
      <c r="CF49"/>
      <c r="CG49"/>
      <c r="CH49"/>
      <c r="CI49"/>
      <c r="CJ49"/>
      <c r="CK49"/>
      <c r="CL49"/>
      <c r="CM49"/>
      <c r="CN49"/>
      <c r="CO49"/>
      <c r="CP49"/>
      <c r="CQ49"/>
      <c r="CR49"/>
      <c r="CS49"/>
      <c r="CT49"/>
      <c r="CU49"/>
      <c r="CV49"/>
      <c r="CW49"/>
      <c r="CX49"/>
      <c r="CY49"/>
      <c r="CZ49"/>
      <c r="DA49"/>
      <c r="DB49"/>
      <c r="DC49"/>
      <c r="DD49"/>
      <c r="DE49"/>
      <c r="DF49"/>
      <c r="DG49"/>
    </row>
    <row r="50" spans="80:116">
      <c r="CB50" s="24" t="s">
        <v>143</v>
      </c>
      <c r="CC50" s="34">
        <v>1</v>
      </c>
      <c r="CD50"/>
      <c r="CE50"/>
      <c r="CF50"/>
      <c r="CG50"/>
      <c r="CH50"/>
      <c r="CI50"/>
      <c r="CJ50"/>
      <c r="CK50"/>
      <c r="CL50"/>
      <c r="CM50"/>
      <c r="CN50"/>
      <c r="CO50"/>
      <c r="CP50"/>
      <c r="CQ50"/>
      <c r="CR50"/>
      <c r="CS50"/>
      <c r="CT50"/>
      <c r="CU50"/>
      <c r="CV50"/>
      <c r="CW50"/>
      <c r="CX50"/>
      <c r="CY50"/>
      <c r="CZ50"/>
      <c r="DA50"/>
      <c r="DB50"/>
      <c r="DC50"/>
      <c r="DD50"/>
      <c r="DE50"/>
      <c r="DF50"/>
      <c r="DG50"/>
    </row>
    <row r="51" spans="80:116">
      <c r="CB51" s="24" t="s">
        <v>148</v>
      </c>
      <c r="CC51" s="34">
        <v>1</v>
      </c>
      <c r="CD51"/>
      <c r="CE51"/>
      <c r="CF51"/>
      <c r="CG51"/>
      <c r="CH51"/>
      <c r="CI51"/>
      <c r="CJ51"/>
      <c r="CK51"/>
      <c r="CL51"/>
      <c r="CM51"/>
      <c r="CN51"/>
      <c r="CO51"/>
      <c r="CP51"/>
      <c r="CQ51"/>
      <c r="CR51"/>
      <c r="CS51"/>
      <c r="CT51"/>
      <c r="CU51"/>
      <c r="CV51"/>
      <c r="CW51"/>
      <c r="CX51"/>
      <c r="CY51"/>
      <c r="CZ51"/>
      <c r="DA51"/>
      <c r="DB51"/>
      <c r="DC51"/>
      <c r="DD51"/>
      <c r="DE51"/>
      <c r="DF51"/>
      <c r="DG51"/>
    </row>
    <row r="52" spans="80:116">
      <c r="CB52" s="24" t="s">
        <v>154</v>
      </c>
      <c r="CC52" s="34">
        <v>1</v>
      </c>
      <c r="CD52"/>
      <c r="CE52"/>
      <c r="CF52"/>
      <c r="CG52"/>
      <c r="CH52"/>
      <c r="CI52"/>
      <c r="CJ52"/>
      <c r="CK52"/>
      <c r="CL52"/>
      <c r="CM52"/>
      <c r="CN52"/>
      <c r="CO52"/>
      <c r="CP52"/>
      <c r="CQ52"/>
      <c r="CR52"/>
      <c r="CS52"/>
      <c r="CT52"/>
      <c r="CU52"/>
      <c r="CV52"/>
      <c r="CW52"/>
      <c r="CX52"/>
      <c r="CY52"/>
      <c r="CZ52"/>
      <c r="DA52"/>
      <c r="DB52"/>
      <c r="DC52"/>
      <c r="DD52"/>
      <c r="DE52"/>
      <c r="DF52"/>
      <c r="DG52"/>
      <c r="DJ52"/>
      <c r="DK52"/>
      <c r="DL52"/>
    </row>
    <row r="53" spans="80:116">
      <c r="CB53" s="24" t="s">
        <v>158</v>
      </c>
      <c r="CC53" s="34">
        <v>1</v>
      </c>
      <c r="CD53"/>
      <c r="CE53"/>
      <c r="CF53"/>
      <c r="CG53"/>
      <c r="CH53"/>
      <c r="CI53"/>
      <c r="CJ53"/>
      <c r="CK53"/>
      <c r="CL53"/>
      <c r="CM53"/>
      <c r="CN53"/>
      <c r="CO53"/>
      <c r="CP53"/>
      <c r="CQ53"/>
      <c r="CR53"/>
      <c r="CS53"/>
      <c r="CT53"/>
      <c r="CU53"/>
      <c r="CV53"/>
      <c r="CW53"/>
      <c r="CX53"/>
      <c r="CY53"/>
      <c r="CZ53"/>
      <c r="DA53"/>
      <c r="DB53"/>
      <c r="DC53"/>
      <c r="DD53"/>
      <c r="DE53"/>
      <c r="DF53"/>
      <c r="DG53"/>
      <c r="DJ53"/>
      <c r="DK53"/>
      <c r="DL53"/>
    </row>
    <row r="54" spans="80:116">
      <c r="CB54" s="24" t="s">
        <v>163</v>
      </c>
      <c r="CC54" s="34">
        <v>1</v>
      </c>
      <c r="CD54"/>
      <c r="CE54"/>
      <c r="CF54"/>
      <c r="CG54"/>
      <c r="CH54"/>
      <c r="CI54"/>
      <c r="CJ54"/>
      <c r="CK54"/>
      <c r="CL54"/>
      <c r="CM54"/>
      <c r="CN54"/>
      <c r="CO54"/>
      <c r="CP54"/>
      <c r="CQ54"/>
      <c r="CR54"/>
      <c r="CS54"/>
      <c r="CT54"/>
      <c r="CU54"/>
      <c r="CV54"/>
      <c r="CW54"/>
      <c r="CX54"/>
      <c r="CY54"/>
      <c r="CZ54"/>
      <c r="DA54"/>
      <c r="DB54"/>
      <c r="DC54"/>
      <c r="DD54"/>
      <c r="DE54"/>
      <c r="DF54"/>
      <c r="DG54"/>
      <c r="DJ54"/>
      <c r="DK54"/>
      <c r="DL54"/>
    </row>
    <row r="55" spans="80:116">
      <c r="CB55" s="24" t="s">
        <v>168</v>
      </c>
      <c r="CC55" s="34">
        <v>1</v>
      </c>
      <c r="CD55"/>
      <c r="CE55"/>
      <c r="CF55"/>
      <c r="CG55"/>
      <c r="CH55"/>
      <c r="CI55"/>
      <c r="CJ55"/>
      <c r="CK55"/>
      <c r="CL55"/>
      <c r="CM55"/>
      <c r="CN55"/>
      <c r="CO55"/>
      <c r="CP55"/>
      <c r="CQ55"/>
      <c r="CR55"/>
      <c r="CS55"/>
      <c r="CT55"/>
      <c r="CU55"/>
      <c r="CV55"/>
      <c r="CW55"/>
      <c r="CX55"/>
      <c r="CY55"/>
      <c r="CZ55"/>
      <c r="DA55"/>
      <c r="DB55"/>
      <c r="DC55"/>
      <c r="DD55"/>
      <c r="DE55"/>
      <c r="DF55"/>
      <c r="DG55"/>
      <c r="DJ55"/>
      <c r="DK55"/>
      <c r="DL55"/>
    </row>
    <row r="56" spans="80:116">
      <c r="CB56" s="24" t="s">
        <v>172</v>
      </c>
      <c r="CC56" s="34">
        <v>1</v>
      </c>
      <c r="CD56"/>
      <c r="CE56"/>
      <c r="CF56"/>
      <c r="CG56"/>
      <c r="CH56"/>
      <c r="CI56"/>
      <c r="CJ56"/>
      <c r="CK56"/>
      <c r="CL56"/>
      <c r="CM56"/>
      <c r="CN56"/>
      <c r="CO56"/>
      <c r="CP56"/>
      <c r="CQ56"/>
      <c r="CR56"/>
      <c r="CS56"/>
      <c r="CT56"/>
      <c r="CU56"/>
      <c r="CV56"/>
      <c r="CW56"/>
      <c r="CX56"/>
      <c r="CY56"/>
      <c r="CZ56"/>
      <c r="DA56"/>
      <c r="DB56"/>
      <c r="DC56"/>
      <c r="DD56"/>
      <c r="DE56"/>
      <c r="DF56"/>
      <c r="DG56"/>
      <c r="DJ56"/>
      <c r="DK56"/>
      <c r="DL56"/>
    </row>
    <row r="57" spans="80:116">
      <c r="CB57" s="24" t="s">
        <v>176</v>
      </c>
      <c r="CC57" s="34">
        <v>1</v>
      </c>
      <c r="CD57"/>
      <c r="CE57"/>
      <c r="CF57"/>
      <c r="CG57"/>
      <c r="CH57"/>
      <c r="CI57"/>
      <c r="CJ57"/>
      <c r="CK57"/>
      <c r="CL57"/>
      <c r="CM57"/>
      <c r="CN57"/>
      <c r="CO57"/>
      <c r="CP57"/>
      <c r="CQ57"/>
      <c r="CR57"/>
      <c r="CS57"/>
      <c r="CT57"/>
      <c r="CU57"/>
      <c r="CV57"/>
      <c r="CW57"/>
      <c r="CX57"/>
      <c r="CY57"/>
      <c r="CZ57"/>
      <c r="DA57"/>
      <c r="DB57"/>
      <c r="DC57"/>
      <c r="DD57"/>
      <c r="DE57"/>
      <c r="DF57"/>
      <c r="DG57"/>
      <c r="DJ57"/>
      <c r="DK57"/>
      <c r="DL57"/>
    </row>
    <row r="58" spans="80:116">
      <c r="CB58" s="24" t="s">
        <v>182</v>
      </c>
      <c r="CC58" s="34">
        <v>1</v>
      </c>
      <c r="CD58"/>
      <c r="CE58"/>
      <c r="CF58"/>
      <c r="CG58"/>
      <c r="CH58"/>
      <c r="CI58"/>
      <c r="CJ58"/>
      <c r="CK58"/>
      <c r="CL58"/>
      <c r="CM58"/>
      <c r="CN58"/>
      <c r="CO58"/>
      <c r="CP58"/>
      <c r="CQ58"/>
      <c r="CR58"/>
      <c r="CS58"/>
      <c r="CT58"/>
      <c r="CU58"/>
      <c r="CV58"/>
      <c r="CW58"/>
      <c r="CX58"/>
      <c r="CY58"/>
      <c r="CZ58"/>
      <c r="DA58"/>
      <c r="DB58"/>
      <c r="DC58"/>
      <c r="DD58"/>
      <c r="DE58"/>
      <c r="DF58"/>
      <c r="DG58"/>
      <c r="DJ58"/>
      <c r="DK58"/>
      <c r="DL58"/>
    </row>
    <row r="59" spans="80:116">
      <c r="CB59" s="24" t="s">
        <v>24</v>
      </c>
      <c r="CC59" s="34">
        <v>1</v>
      </c>
      <c r="CD59"/>
      <c r="CE59"/>
      <c r="CF59"/>
      <c r="CG59"/>
      <c r="CH59"/>
      <c r="CI59"/>
      <c r="CJ59"/>
      <c r="CK59"/>
      <c r="CL59"/>
      <c r="CM59"/>
      <c r="CN59"/>
      <c r="CO59"/>
      <c r="CP59"/>
      <c r="CQ59"/>
      <c r="CR59"/>
      <c r="CS59"/>
      <c r="CT59"/>
      <c r="CU59"/>
      <c r="CV59"/>
      <c r="CW59"/>
      <c r="CX59"/>
      <c r="CY59"/>
      <c r="CZ59"/>
      <c r="DA59"/>
      <c r="DB59"/>
      <c r="DC59"/>
      <c r="DD59"/>
      <c r="DE59"/>
      <c r="DF59"/>
      <c r="DG59"/>
      <c r="DJ59"/>
      <c r="DK59"/>
      <c r="DL59"/>
    </row>
    <row r="60" spans="80:116">
      <c r="CB60" s="24" t="s">
        <v>188</v>
      </c>
      <c r="CC60" s="34">
        <v>1</v>
      </c>
      <c r="CD60"/>
      <c r="CE60"/>
      <c r="CF60"/>
      <c r="CG60"/>
      <c r="CH60"/>
      <c r="CI60"/>
      <c r="CJ60"/>
      <c r="CK60"/>
      <c r="CL60"/>
      <c r="CM60"/>
      <c r="CN60"/>
      <c r="CO60"/>
      <c r="CP60"/>
      <c r="CQ60"/>
      <c r="CR60"/>
      <c r="CS60"/>
      <c r="CT60"/>
      <c r="CU60"/>
      <c r="CV60"/>
      <c r="CW60"/>
      <c r="CX60"/>
      <c r="CY60"/>
      <c r="CZ60"/>
      <c r="DA60"/>
      <c r="DB60"/>
      <c r="DC60"/>
      <c r="DD60"/>
      <c r="DE60"/>
      <c r="DF60"/>
      <c r="DG60"/>
      <c r="DJ60"/>
      <c r="DK60"/>
      <c r="DL60"/>
    </row>
    <row r="61" spans="80:116">
      <c r="CB61" s="24" t="s">
        <v>28</v>
      </c>
      <c r="CC61" s="34">
        <v>1</v>
      </c>
      <c r="CD61"/>
      <c r="CE61"/>
      <c r="CF61"/>
      <c r="CG61"/>
      <c r="CH61"/>
      <c r="CI61"/>
      <c r="CJ61"/>
      <c r="CK61"/>
      <c r="CL61"/>
      <c r="CM61"/>
      <c r="CN61"/>
      <c r="CO61"/>
      <c r="CP61"/>
      <c r="CQ61"/>
      <c r="CR61"/>
      <c r="CS61"/>
      <c r="CT61"/>
      <c r="CU61"/>
      <c r="CV61"/>
      <c r="CW61"/>
      <c r="CX61"/>
      <c r="CY61"/>
      <c r="CZ61"/>
      <c r="DA61"/>
      <c r="DB61"/>
      <c r="DC61"/>
      <c r="DD61"/>
      <c r="DE61"/>
      <c r="DF61"/>
      <c r="DG61"/>
      <c r="DJ61"/>
      <c r="DK61"/>
      <c r="DL61"/>
    </row>
    <row r="62" spans="80:116">
      <c r="CB62" s="24" t="s">
        <v>30</v>
      </c>
      <c r="CC62" s="34">
        <v>1</v>
      </c>
      <c r="CD62"/>
      <c r="CE62"/>
      <c r="CF62"/>
      <c r="CG62"/>
      <c r="CH62"/>
      <c r="CI62"/>
      <c r="CJ62"/>
      <c r="CK62"/>
      <c r="CL62"/>
      <c r="CM62"/>
      <c r="CN62"/>
      <c r="CO62"/>
      <c r="CP62"/>
      <c r="CQ62"/>
      <c r="CR62"/>
      <c r="CS62"/>
      <c r="CT62"/>
      <c r="CU62"/>
      <c r="CV62"/>
      <c r="CW62"/>
      <c r="CX62"/>
      <c r="CY62"/>
      <c r="CZ62"/>
      <c r="DA62"/>
      <c r="DB62"/>
      <c r="DC62"/>
      <c r="DD62"/>
      <c r="DE62"/>
      <c r="DF62"/>
      <c r="DG62"/>
      <c r="DJ62"/>
      <c r="DK62"/>
      <c r="DL62"/>
    </row>
    <row r="63" spans="80:116">
      <c r="CB63" s="24" t="s">
        <v>33</v>
      </c>
      <c r="CC63" s="34">
        <v>1</v>
      </c>
      <c r="CD63"/>
      <c r="CE63"/>
      <c r="CF63"/>
      <c r="CG63"/>
      <c r="CH63"/>
      <c r="CI63"/>
      <c r="CJ63"/>
      <c r="CK63"/>
      <c r="CL63"/>
      <c r="CM63"/>
      <c r="CN63"/>
      <c r="CO63"/>
      <c r="CP63"/>
      <c r="CQ63"/>
      <c r="CR63"/>
      <c r="CS63"/>
      <c r="CT63"/>
      <c r="CU63"/>
      <c r="CV63"/>
      <c r="CW63"/>
      <c r="CX63"/>
      <c r="CY63"/>
      <c r="CZ63"/>
      <c r="DA63"/>
      <c r="DB63"/>
      <c r="DC63"/>
      <c r="DD63"/>
      <c r="DE63"/>
      <c r="DF63"/>
      <c r="DG63"/>
      <c r="DJ63"/>
      <c r="DK63"/>
      <c r="DL63"/>
    </row>
    <row r="64" spans="80:116">
      <c r="CB64" s="24" t="s">
        <v>35</v>
      </c>
      <c r="CC64" s="34">
        <v>1</v>
      </c>
      <c r="CD64"/>
      <c r="CE64"/>
      <c r="CF64"/>
      <c r="CG64"/>
      <c r="CH64"/>
      <c r="CI64"/>
      <c r="CJ64"/>
      <c r="CK64"/>
      <c r="CL64"/>
      <c r="CM64"/>
      <c r="CN64"/>
      <c r="CO64"/>
      <c r="CP64"/>
      <c r="CQ64"/>
      <c r="CR64"/>
      <c r="CS64"/>
      <c r="CT64"/>
      <c r="CU64"/>
      <c r="CV64"/>
      <c r="CW64"/>
      <c r="CX64"/>
      <c r="CY64"/>
      <c r="CZ64"/>
      <c r="DA64"/>
      <c r="DB64"/>
      <c r="DC64"/>
      <c r="DD64"/>
      <c r="DE64"/>
      <c r="DF64"/>
      <c r="DG64"/>
      <c r="DJ64"/>
      <c r="DK64"/>
    </row>
    <row r="65" spans="80:115">
      <c r="CB65" s="24" t="s">
        <v>37</v>
      </c>
      <c r="CC65" s="34">
        <v>1</v>
      </c>
      <c r="CD65"/>
      <c r="CE65"/>
      <c r="CF65"/>
      <c r="CG65"/>
      <c r="CH65"/>
      <c r="CI65"/>
      <c r="CJ65"/>
      <c r="CK65"/>
      <c r="CL65"/>
      <c r="CM65"/>
      <c r="CN65"/>
      <c r="CO65"/>
      <c r="CP65"/>
      <c r="CQ65"/>
      <c r="CR65"/>
      <c r="CS65"/>
      <c r="CT65"/>
      <c r="CU65"/>
      <c r="CV65"/>
      <c r="CW65"/>
      <c r="CX65"/>
      <c r="CY65"/>
      <c r="CZ65"/>
      <c r="DA65"/>
      <c r="DB65"/>
      <c r="DC65"/>
      <c r="DD65"/>
      <c r="DE65"/>
      <c r="DF65"/>
      <c r="DG65"/>
      <c r="DJ65"/>
      <c r="DK65"/>
    </row>
    <row r="66" spans="80:115">
      <c r="CB66" s="24" t="s">
        <v>39</v>
      </c>
      <c r="CC66" s="34">
        <v>1</v>
      </c>
      <c r="CD66"/>
      <c r="CE66"/>
      <c r="CF66"/>
      <c r="CG66"/>
      <c r="CH66"/>
      <c r="CI66"/>
      <c r="CJ66"/>
      <c r="CK66"/>
      <c r="CL66"/>
      <c r="CM66"/>
      <c r="CN66"/>
      <c r="CO66"/>
      <c r="CP66"/>
      <c r="CQ66"/>
      <c r="CR66"/>
      <c r="CS66"/>
      <c r="CT66"/>
      <c r="CU66"/>
      <c r="CV66"/>
      <c r="CW66"/>
      <c r="CX66"/>
      <c r="CY66"/>
      <c r="CZ66"/>
      <c r="DA66"/>
      <c r="DB66"/>
      <c r="DC66"/>
      <c r="DD66"/>
      <c r="DE66"/>
      <c r="DF66"/>
      <c r="DG66"/>
      <c r="DJ66"/>
      <c r="DK66"/>
    </row>
    <row r="67" spans="80:115">
      <c r="CB67" s="24" t="s">
        <v>193</v>
      </c>
      <c r="CC67" s="34">
        <v>30</v>
      </c>
      <c r="CD67"/>
      <c r="CE67"/>
      <c r="CF67"/>
      <c r="CG67"/>
      <c r="CH67"/>
      <c r="CI67"/>
      <c r="CJ67"/>
      <c r="CK67"/>
      <c r="CL67"/>
      <c r="CM67"/>
      <c r="CN67"/>
      <c r="CO67"/>
      <c r="CP67"/>
      <c r="CQ67"/>
      <c r="CR67"/>
      <c r="CS67"/>
      <c r="CT67"/>
      <c r="CU67"/>
      <c r="CV67"/>
      <c r="CW67"/>
      <c r="CX67"/>
      <c r="CY67"/>
      <c r="CZ67"/>
      <c r="DA67"/>
      <c r="DB67"/>
      <c r="DC67"/>
      <c r="DD67"/>
      <c r="DE67"/>
      <c r="DF67"/>
      <c r="DG67"/>
      <c r="DJ67"/>
      <c r="DK67"/>
    </row>
    <row r="68" spans="80:115">
      <c r="CB68"/>
      <c r="CC68"/>
      <c r="CD68"/>
      <c r="CE68"/>
      <c r="CF68"/>
      <c r="CG68"/>
      <c r="CH68"/>
      <c r="CI68"/>
      <c r="CJ68"/>
      <c r="CK68"/>
      <c r="CL68"/>
      <c r="CM68"/>
      <c r="CN68"/>
      <c r="CO68"/>
      <c r="CP68"/>
      <c r="CQ68"/>
      <c r="CR68"/>
      <c r="CS68"/>
      <c r="CT68"/>
      <c r="CU68"/>
      <c r="CV68"/>
      <c r="CW68"/>
      <c r="CX68"/>
      <c r="CY68"/>
      <c r="CZ68"/>
      <c r="DA68"/>
      <c r="DB68"/>
      <c r="DC68"/>
      <c r="DD68"/>
      <c r="DE68"/>
      <c r="DF68"/>
      <c r="DG68"/>
      <c r="DJ68"/>
      <c r="DK68"/>
    </row>
    <row r="69" spans="80:115">
      <c r="CB69"/>
      <c r="CC69"/>
      <c r="CD69"/>
      <c r="CE69"/>
      <c r="DJ69"/>
      <c r="DK69"/>
    </row>
    <row r="70" spans="80:115">
      <c r="DJ70"/>
      <c r="DK70"/>
    </row>
    <row r="71" spans="80:115">
      <c r="DJ71"/>
      <c r="DK71"/>
    </row>
    <row r="72" spans="80:115">
      <c r="DJ72"/>
      <c r="DK72"/>
    </row>
    <row r="73" spans="80:115">
      <c r="CB73" s="23" t="s">
        <v>6</v>
      </c>
      <c r="CC73" t="s">
        <v>195</v>
      </c>
      <c r="CD73"/>
      <c r="DJ73"/>
      <c r="DK73"/>
    </row>
    <row r="74" spans="80:115">
      <c r="CB74" s="24" t="s">
        <v>18</v>
      </c>
      <c r="CC74" s="34">
        <v>5</v>
      </c>
      <c r="CD74"/>
      <c r="DJ74"/>
      <c r="DK74"/>
    </row>
    <row r="75" spans="80:115">
      <c r="CB75" s="24" t="s">
        <v>27</v>
      </c>
      <c r="CC75" s="34">
        <v>2</v>
      </c>
      <c r="CD75"/>
      <c r="DJ75"/>
      <c r="DK75"/>
    </row>
    <row r="76" spans="80:115">
      <c r="CB76" s="24" t="s">
        <v>20</v>
      </c>
      <c r="CC76" s="34">
        <v>23</v>
      </c>
      <c r="CD76"/>
      <c r="CJ76" s="6">
        <f>GETPIVOTDATA("Risk ID",$CB$73)</f>
        <v>30</v>
      </c>
      <c r="DJ76"/>
      <c r="DK76"/>
    </row>
    <row r="77" spans="80:115">
      <c r="CB77" s="24" t="s">
        <v>193</v>
      </c>
      <c r="CC77" s="34">
        <v>30</v>
      </c>
      <c r="CD77"/>
      <c r="DJ77"/>
      <c r="DK77"/>
    </row>
    <row r="78" spans="80:115">
      <c r="CB78"/>
      <c r="CC78"/>
      <c r="CD78"/>
      <c r="DJ78"/>
      <c r="DK78"/>
    </row>
    <row r="79" spans="80:115">
      <c r="CB79"/>
      <c r="CC79"/>
      <c r="CD79"/>
      <c r="DJ79"/>
      <c r="DK79"/>
    </row>
    <row r="80" spans="80:115">
      <c r="CB80"/>
      <c r="CC80"/>
      <c r="CD80"/>
      <c r="DJ80"/>
      <c r="DK80"/>
    </row>
    <row r="81" spans="80:115">
      <c r="CB81"/>
      <c r="CC81"/>
      <c r="CD81"/>
      <c r="DJ81"/>
      <c r="DK81"/>
    </row>
    <row r="82" spans="80:115">
      <c r="CB82"/>
      <c r="CC82"/>
      <c r="CD82"/>
      <c r="DJ82"/>
      <c r="DK82"/>
    </row>
    <row r="83" spans="80:115">
      <c r="CB83"/>
      <c r="CC83"/>
      <c r="CD83"/>
      <c r="DJ83"/>
      <c r="DK83"/>
    </row>
    <row r="84" spans="80:115">
      <c r="CB84"/>
      <c r="CC84"/>
      <c r="CD84"/>
      <c r="DJ84"/>
      <c r="DK84"/>
    </row>
    <row r="85" spans="80:115">
      <c r="CB85" s="23" t="s">
        <v>74</v>
      </c>
      <c r="CC85" t="s">
        <v>195</v>
      </c>
      <c r="CD85"/>
      <c r="DJ85"/>
      <c r="DK85"/>
    </row>
    <row r="86" spans="80:115">
      <c r="CB86" s="24" t="s">
        <v>78</v>
      </c>
      <c r="CC86" s="34">
        <v>1</v>
      </c>
      <c r="CD86"/>
      <c r="DJ86"/>
      <c r="DK86"/>
    </row>
    <row r="87" spans="80:115">
      <c r="CB87" s="24" t="s">
        <v>76</v>
      </c>
      <c r="CC87" s="34">
        <v>14</v>
      </c>
      <c r="CD87"/>
      <c r="DJ87"/>
      <c r="DK87"/>
    </row>
    <row r="88" spans="80:115">
      <c r="CB88" s="24" t="s">
        <v>75</v>
      </c>
      <c r="CC88" s="34">
        <v>15</v>
      </c>
      <c r="CD88"/>
      <c r="DJ88"/>
      <c r="DK88"/>
    </row>
    <row r="89" spans="80:115">
      <c r="CB89" s="24" t="s">
        <v>193</v>
      </c>
      <c r="CC89" s="34">
        <v>30</v>
      </c>
      <c r="CD89"/>
      <c r="CI89" s="6">
        <f>GETPIVOTDATA("Risk ID",$CB$85)</f>
        <v>30</v>
      </c>
      <c r="DJ89"/>
      <c r="DK89"/>
    </row>
    <row r="90" spans="80:115">
      <c r="CB90"/>
      <c r="CC90"/>
      <c r="CD90"/>
      <c r="DJ90"/>
      <c r="DK90"/>
    </row>
    <row r="91" spans="80:115">
      <c r="CB91"/>
      <c r="CC91"/>
      <c r="CD91"/>
      <c r="DJ91"/>
      <c r="DK91"/>
    </row>
    <row r="92" spans="80:115">
      <c r="CB92"/>
      <c r="CC92"/>
      <c r="CD92"/>
      <c r="DJ92"/>
      <c r="DK92"/>
    </row>
    <row r="93" spans="80:115">
      <c r="CB93"/>
      <c r="CC93"/>
      <c r="CD93"/>
      <c r="DJ93"/>
      <c r="DK93"/>
    </row>
    <row r="94" spans="80:115">
      <c r="CB94"/>
      <c r="CC94"/>
      <c r="CD94"/>
      <c r="DJ94"/>
      <c r="DK94"/>
    </row>
    <row r="95" spans="80:115">
      <c r="CB95"/>
      <c r="CC95"/>
      <c r="CD95"/>
      <c r="DJ95"/>
      <c r="DK95"/>
    </row>
    <row r="96" spans="80:115">
      <c r="CB96" s="23" t="s">
        <v>195</v>
      </c>
      <c r="CC96" s="23" t="s">
        <v>196</v>
      </c>
      <c r="CD96"/>
      <c r="CE96"/>
      <c r="CF96"/>
      <c r="CG96"/>
      <c r="DJ96"/>
      <c r="DK96"/>
    </row>
    <row r="97" spans="80:115">
      <c r="CB97" s="23" t="s">
        <v>192</v>
      </c>
      <c r="CC97">
        <v>1</v>
      </c>
      <c r="CD97">
        <v>2</v>
      </c>
      <c r="CE97">
        <v>3</v>
      </c>
      <c r="CF97">
        <v>4</v>
      </c>
      <c r="CG97" t="s">
        <v>193</v>
      </c>
      <c r="DJ97"/>
      <c r="DK97"/>
    </row>
    <row r="98" spans="80:115">
      <c r="CB98" s="24">
        <v>2</v>
      </c>
      <c r="CC98" s="34"/>
      <c r="CD98" s="34">
        <v>1</v>
      </c>
      <c r="CE98" s="34">
        <v>1</v>
      </c>
      <c r="CF98" s="34"/>
      <c r="CG98" s="34">
        <v>2</v>
      </c>
      <c r="DJ98"/>
      <c r="DK98"/>
    </row>
    <row r="99" spans="80:115">
      <c r="CB99" s="24">
        <v>3</v>
      </c>
      <c r="CC99" s="34">
        <v>1</v>
      </c>
      <c r="CD99" s="34">
        <v>1</v>
      </c>
      <c r="CE99" s="34">
        <v>3</v>
      </c>
      <c r="CF99" s="34">
        <v>2</v>
      </c>
      <c r="CG99" s="34">
        <v>7</v>
      </c>
      <c r="DJ99"/>
      <c r="DK99"/>
    </row>
    <row r="100" spans="80:115">
      <c r="CB100" s="24">
        <v>4</v>
      </c>
      <c r="CC100" s="34"/>
      <c r="CD100" s="34">
        <v>4</v>
      </c>
      <c r="CE100" s="34">
        <v>8</v>
      </c>
      <c r="CF100" s="34">
        <v>3</v>
      </c>
      <c r="CG100" s="34">
        <v>15</v>
      </c>
      <c r="DJ100"/>
      <c r="DK100"/>
    </row>
    <row r="101" spans="80:115">
      <c r="CB101" s="24">
        <v>5</v>
      </c>
      <c r="CC101" s="34"/>
      <c r="CD101" s="34">
        <v>4</v>
      </c>
      <c r="CE101" s="34">
        <v>1</v>
      </c>
      <c r="CF101" s="34">
        <v>1</v>
      </c>
      <c r="CG101" s="34">
        <v>6</v>
      </c>
      <c r="DJ101"/>
      <c r="DK101"/>
    </row>
    <row r="102" spans="80:115">
      <c r="CB102" s="24" t="s">
        <v>193</v>
      </c>
      <c r="CC102" s="34">
        <v>1</v>
      </c>
      <c r="CD102" s="34">
        <v>10</v>
      </c>
      <c r="CE102" s="34">
        <v>13</v>
      </c>
      <c r="CF102" s="34">
        <v>6</v>
      </c>
      <c r="CG102" s="34">
        <v>30</v>
      </c>
      <c r="CJ102" s="6">
        <f>GETPIVOTDATA("Risk ID",$CB$96,"Likelihood (1–5)",2,"Impact (1–5)",4)</f>
        <v>4</v>
      </c>
      <c r="DJ102"/>
      <c r="DK102"/>
    </row>
    <row r="103" spans="80:115">
      <c r="CB103"/>
      <c r="CC103"/>
      <c r="CD103"/>
      <c r="DJ103"/>
      <c r="DK103"/>
    </row>
    <row r="104" spans="80:115">
      <c r="CB104"/>
      <c r="CC104"/>
      <c r="CD104"/>
      <c r="DJ104"/>
      <c r="DK104"/>
    </row>
    <row r="105" spans="80:115">
      <c r="CB105"/>
      <c r="CC105"/>
      <c r="CD105"/>
      <c r="DJ105"/>
      <c r="DK105"/>
    </row>
    <row r="106" spans="80:115">
      <c r="CB106"/>
      <c r="CC106"/>
      <c r="CD106"/>
      <c r="DJ106"/>
      <c r="DK106"/>
    </row>
    <row r="107" spans="80:115">
      <c r="CB107"/>
      <c r="CC107"/>
      <c r="CD107"/>
      <c r="DJ107"/>
      <c r="DK107"/>
    </row>
    <row r="108" spans="80:115">
      <c r="CB108"/>
      <c r="CC108"/>
      <c r="CD108"/>
      <c r="DJ108"/>
      <c r="DK108"/>
    </row>
    <row r="109" spans="80:115">
      <c r="CB109" s="23" t="s">
        <v>11</v>
      </c>
      <c r="CC109" t="s">
        <v>195</v>
      </c>
      <c r="CE109"/>
      <c r="DJ109"/>
      <c r="DK109"/>
    </row>
    <row r="110" spans="80:115">
      <c r="CB110" s="24" t="s">
        <v>27</v>
      </c>
      <c r="CC110" s="34">
        <v>17</v>
      </c>
      <c r="CE110"/>
      <c r="DJ110"/>
      <c r="DK110"/>
    </row>
    <row r="111" spans="80:115">
      <c r="CB111" s="24" t="s">
        <v>20</v>
      </c>
      <c r="CC111" s="34">
        <v>13</v>
      </c>
      <c r="CE111"/>
      <c r="DJ111"/>
      <c r="DK111"/>
    </row>
    <row r="112" spans="80:115">
      <c r="CB112" s="24" t="s">
        <v>193</v>
      </c>
      <c r="CC112" s="34">
        <v>30</v>
      </c>
      <c r="CE112"/>
      <c r="CH112" s="6">
        <f>GETPIVOTDATA("Risk ID",$CB$109)</f>
        <v>30</v>
      </c>
      <c r="DJ112"/>
      <c r="DK112"/>
    </row>
    <row r="113" spans="80:115">
      <c r="CB113"/>
      <c r="CC113"/>
      <c r="CD113"/>
      <c r="CE113"/>
      <c r="CH113" s="6" t="e">
        <f>GETPIVOTDATA("[Measures].[Count of Risk ID]",#REF!)</f>
        <v>#REF!</v>
      </c>
      <c r="DJ113"/>
      <c r="DK113"/>
    </row>
    <row r="114" spans="80:115">
      <c r="CB114"/>
      <c r="CC114"/>
      <c r="CD114"/>
      <c r="CE114"/>
      <c r="DJ114"/>
      <c r="DK114"/>
    </row>
    <row r="115" spans="80:115">
      <c r="CB115"/>
      <c r="CC115"/>
      <c r="CD115"/>
      <c r="CE115"/>
      <c r="DJ115"/>
      <c r="DK115"/>
    </row>
    <row r="116" spans="80:115">
      <c r="CB116"/>
      <c r="CC116"/>
      <c r="CD116"/>
      <c r="CE116"/>
      <c r="DJ116"/>
      <c r="DK116"/>
    </row>
    <row r="117" spans="80:115">
      <c r="CB117"/>
      <c r="CC117"/>
      <c r="CD117"/>
      <c r="CE117"/>
      <c r="DJ117"/>
      <c r="DK117"/>
    </row>
    <row r="118" spans="80:115">
      <c r="CB118"/>
      <c r="CC118"/>
      <c r="CD118"/>
      <c r="CE118"/>
      <c r="DJ118"/>
      <c r="DK118"/>
    </row>
    <row r="119" spans="80:115">
      <c r="CB119"/>
      <c r="CC119"/>
      <c r="CD119"/>
      <c r="CE119"/>
      <c r="DJ119"/>
      <c r="DK119"/>
    </row>
    <row r="120" spans="80:115">
      <c r="CB120"/>
      <c r="CC120"/>
      <c r="CD120"/>
      <c r="CE120"/>
      <c r="DJ120"/>
      <c r="DK120"/>
    </row>
    <row r="121" spans="80:115">
      <c r="CB121"/>
      <c r="CC121"/>
      <c r="CD121"/>
      <c r="CE121"/>
      <c r="DJ121"/>
      <c r="DK121"/>
    </row>
    <row r="122" spans="80:115">
      <c r="CB122"/>
      <c r="CC122"/>
      <c r="CD122"/>
      <c r="CE122"/>
      <c r="DJ122"/>
      <c r="DK122"/>
    </row>
    <row r="123" spans="80:115">
      <c r="CB123"/>
      <c r="CC123"/>
      <c r="CD123"/>
      <c r="CE123"/>
      <c r="DJ123"/>
      <c r="DK123"/>
    </row>
    <row r="124" spans="80:115">
      <c r="CB124"/>
      <c r="CC124"/>
      <c r="CD124"/>
      <c r="CE124"/>
      <c r="DJ124"/>
      <c r="DK124"/>
    </row>
    <row r="125" spans="80:115">
      <c r="CB125"/>
      <c r="CC125"/>
      <c r="CD125"/>
      <c r="CE125"/>
      <c r="DJ125"/>
      <c r="DK125"/>
    </row>
    <row r="126" spans="80:115">
      <c r="CB126"/>
      <c r="CC126"/>
      <c r="CD126"/>
      <c r="CE126"/>
      <c r="DJ126"/>
      <c r="DK126"/>
    </row>
    <row r="127" spans="80:115">
      <c r="CB127"/>
      <c r="CC127"/>
      <c r="DJ127"/>
      <c r="DK127"/>
    </row>
    <row r="128" spans="80:115">
      <c r="CB128"/>
      <c r="CC128"/>
    </row>
    <row r="129" spans="80:81">
      <c r="CB129"/>
      <c r="CC129"/>
    </row>
    <row r="130" spans="80:81">
      <c r="CB130"/>
      <c r="CC130"/>
    </row>
    <row r="131" spans="80:81">
      <c r="CB131"/>
      <c r="CC131"/>
    </row>
    <row r="132" spans="80:81">
      <c r="CB132"/>
      <c r="CC132"/>
    </row>
    <row r="133" spans="80:81">
      <c r="CB133"/>
      <c r="CC133"/>
    </row>
    <row r="134" spans="80:81">
      <c r="CB134"/>
      <c r="CC134"/>
    </row>
    <row r="135" spans="80:81">
      <c r="CB135"/>
      <c r="CC135"/>
    </row>
    <row r="136" spans="80:81">
      <c r="CB136"/>
      <c r="CC136"/>
    </row>
    <row r="137" spans="80:81">
      <c r="CB137"/>
      <c r="CC137"/>
    </row>
    <row r="138" spans="80:81">
      <c r="CB138"/>
      <c r="CC138"/>
    </row>
    <row r="139" spans="80:81">
      <c r="CB139"/>
      <c r="CC139"/>
    </row>
    <row r="140" spans="80:81">
      <c r="CB140"/>
      <c r="CC140"/>
    </row>
    <row r="141" spans="80:81">
      <c r="CB141"/>
      <c r="CC141"/>
    </row>
    <row r="142" spans="80:81">
      <c r="CB142"/>
      <c r="CC142"/>
    </row>
  </sheetData>
  <sheetProtection selectLockedCells="1" autoFilter="0" pivotTables="0" selectUnlockedCells="1"/>
  <mergeCells count="2">
    <mergeCell ref="A1:H1"/>
    <mergeCell ref="A25:A30"/>
  </mergeCells>
  <conditionalFormatting sqref="C26:G30">
    <cfRule type="colorScale" priority="2">
      <colorScale>
        <cfvo type="min"/>
        <cfvo type="percentile" val="50"/>
        <cfvo type="max"/>
        <color rgb="FF63BE7B"/>
        <color rgb="FFFFEB84"/>
        <color rgb="FFF8696B"/>
      </colorScale>
    </cfRule>
  </conditionalFormatting>
  <conditionalFormatting pivot="1" sqref="Q24:Q28">
    <cfRule type="colorScale" priority="1">
      <colorScale>
        <cfvo type="min"/>
        <cfvo type="percentile" val="50"/>
        <cfvo type="max"/>
        <color rgb="FFF8696B"/>
        <color rgb="FFFFEB84"/>
        <color rgb="FF63BE7B"/>
      </colorScale>
    </cfRule>
  </conditionalFormatting>
  <pageMargins left="0.75" right="0.75" top="1" bottom="1" header="0.5" footer="0.5"/>
  <drawing r:id="rId8"/>
  <extLst>
    <ext xmlns:x14="http://schemas.microsoft.com/office/spreadsheetml/2009/9/main" uri="{A8765BA9-456A-4dab-B4F3-ACF838C121DE}">
      <x14:slicerList>
        <x14:slicer r:id="rId9"/>
      </x14:slicerList>
    </ext>
    <ext xmlns:x15="http://schemas.microsoft.com/office/spreadsheetml/2010/11/main" uri="{7E03D99C-DC04-49d9-9315-930204A7B6E9}">
      <x15:timelineRefs>
        <x15:timelineRef r:id="rId10"/>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Register</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Shola Hassan</dc:creator>
  <cp:lastModifiedBy>Shola Hassan</cp:lastModifiedBy>
  <dcterms:created xsi:type="dcterms:W3CDTF">2025-12-10T03:54:56Z</dcterms:created>
  <dcterms:modified xsi:type="dcterms:W3CDTF">2025-12-15T01:00:13Z</dcterms:modified>
</cp:coreProperties>
</file>